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O59" i="2" l="1"/>
  <c r="O56" i="2"/>
  <c r="O54" i="2"/>
  <c r="O51" i="2"/>
  <c r="O47" i="2"/>
  <c r="O23" i="2"/>
  <c r="O20" i="2"/>
  <c r="O16" i="2"/>
  <c r="O19" i="2"/>
  <c r="O15" i="2"/>
  <c r="O11" i="2"/>
  <c r="O12" i="2"/>
  <c r="O10" i="2"/>
  <c r="O9" i="2"/>
  <c r="H17" i="2"/>
  <c r="H7" i="2"/>
  <c r="H8" i="2"/>
  <c r="H9" i="2"/>
  <c r="H10" i="2"/>
  <c r="H11" i="2"/>
  <c r="H12" i="2"/>
  <c r="H13" i="2"/>
  <c r="H14" i="2"/>
  <c r="H6" i="2"/>
  <c r="AJ8" i="1" l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7" i="1"/>
  <c r="AI47" i="1" s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7" i="1"/>
  <c r="AH47" i="1" s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7" i="1"/>
  <c r="AG47" i="1" s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7" i="1"/>
  <c r="AF47" i="1" s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7" i="1"/>
  <c r="AE47" i="1" s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7" i="1"/>
  <c r="AD47" i="1" s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7" i="1"/>
  <c r="AC47" i="1" s="1"/>
  <c r="AJ47" i="1" l="1"/>
</calcChain>
</file>

<file path=xl/sharedStrings.xml><?xml version="1.0" encoding="utf-8"?>
<sst xmlns="http://schemas.openxmlformats.org/spreadsheetml/2006/main" count="142" uniqueCount="83">
  <si>
    <t xml:space="preserve">دوره منتهی به </t>
  </si>
  <si>
    <t>سود (زیان) خالص</t>
  </si>
  <si>
    <t>درآمدهای عملیاتی</t>
  </si>
  <si>
    <t>بهای تمام ‌شده درآمدهای عملیاتی</t>
  </si>
  <si>
    <t>سود (زیان) ناخالص</t>
  </si>
  <si>
    <t>هزینه‌های فروش، اداری و عمومی</t>
  </si>
  <si>
    <t>سایر درآمدهای عملیاتی</t>
  </si>
  <si>
    <t>سایر هزینه‌های عملیاتی</t>
  </si>
  <si>
    <t>سود (زیان) عملیاتی</t>
  </si>
  <si>
    <t>هزینه‌های مالی</t>
  </si>
  <si>
    <t>سایر درآمدها و هزینه‌های غیرعملیاتی- درآمد سرمایه‌گذاری‌ها</t>
  </si>
  <si>
    <t>سایر درآمدها و هزینه‌های غیرعملیاتی- اقلام متفرقه</t>
  </si>
  <si>
    <t>مالیات بر درآمد</t>
  </si>
  <si>
    <t>سود (زیان) خالص هر سهم– ریال</t>
  </si>
  <si>
    <t>سرمایه</t>
  </si>
  <si>
    <t>فصل اول</t>
  </si>
  <si>
    <t>فصل دوم</t>
  </si>
  <si>
    <t>فصل سوم</t>
  </si>
  <si>
    <t>فصل چهارم</t>
  </si>
  <si>
    <t>1396/09/30</t>
  </si>
  <si>
    <t>درصد سود حاشیه ناخالص</t>
  </si>
  <si>
    <t>1397/03/31</t>
  </si>
  <si>
    <t>1397/06/31</t>
  </si>
  <si>
    <t>1397/09/30</t>
  </si>
  <si>
    <t>1397/12/30</t>
  </si>
  <si>
    <t>1396/12/30</t>
  </si>
  <si>
    <t xml:space="preserve">فصل دوم </t>
  </si>
  <si>
    <t>1396/06/31</t>
  </si>
  <si>
    <t>1396/03/31</t>
  </si>
  <si>
    <t>فصل اول 96</t>
  </si>
  <si>
    <t>۱۳۹۶/۰۳/۳۱</t>
  </si>
  <si>
    <t>۱۳۹۶/۰۶/۳۱</t>
  </si>
  <si>
    <t>۱۳۹۶/۰۹/۳۰</t>
  </si>
  <si>
    <t>۱۳۹۶/۱۲/۲۹</t>
  </si>
  <si>
    <t>۱۳۹۷/۰۳/۳۱</t>
  </si>
  <si>
    <t>۱۳۹۷/۰۶/۳۱</t>
  </si>
  <si>
    <t>۱۳۹۷/۰۹/۳۰</t>
  </si>
  <si>
    <t>۱۳۹۷/۱۲/۲۹</t>
  </si>
  <si>
    <t>آمپول</t>
  </si>
  <si>
    <t>تعداد تولید 98</t>
  </si>
  <si>
    <t>نرخ فروش 98</t>
  </si>
  <si>
    <t>شیاف</t>
  </si>
  <si>
    <t>قرص و کپسول</t>
  </si>
  <si>
    <t>دامی</t>
  </si>
  <si>
    <t>پماد</t>
  </si>
  <si>
    <t>مبلغ فروش</t>
  </si>
  <si>
    <t>کل فروش 98</t>
  </si>
  <si>
    <t>شرح</t>
  </si>
  <si>
    <t>واقعی</t>
  </si>
  <si>
    <t>درصد</t>
  </si>
  <si>
    <t>دوره منتهی به</t>
  </si>
  <si>
    <t>تغییرات</t>
  </si>
  <si>
    <t>(حسابرسی شده)</t>
  </si>
  <si>
    <t>--</t>
  </si>
  <si>
    <t>سود (زیان) عملیات در حال تداوم قبل از مالیات</t>
  </si>
  <si>
    <t>سود (زیان) خالص عملیات در حال تداوم</t>
  </si>
  <si>
    <t>سود (زیان) عملیات متوقف ‌شده پس از اثر مالیاتی</t>
  </si>
  <si>
    <t>سود (زیان) پایه هر سهم</t>
  </si>
  <si>
    <t>سود (زیان) پایه هر سهم ناشی از عملیات در حال تداوم- عملیاتی</t>
  </si>
  <si>
    <t>سود (زیان) پایه هر سهم ناشی از عملیات در حال تداوم- غیرعملیاتی</t>
  </si>
  <si>
    <t>سود (زیان) پایه هر سهم ناشی از عملیات متوقف‌ شده</t>
  </si>
  <si>
    <t>سود (زیان) تقلیل یافته هر سهم</t>
  </si>
  <si>
    <t>سود (زیان) تقلیل یافته هر سهم ناشی از عملیات در حال تداوم- عملیاتی</t>
  </si>
  <si>
    <t>سود (زیان) تقلیل یافته هر سهم ناشی از عملیات در حال تداوم- غیرعملیاتی</t>
  </si>
  <si>
    <t>سود (زیان) تقلیل یافته هر سهم ناشی از عملیات متوقف ‌شده</t>
  </si>
  <si>
    <t>گردش حساب سود (زیان) انباشته</t>
  </si>
  <si>
    <t>سود (زیان) انباشته ابتدای دوره</t>
  </si>
  <si>
    <t>تعدیلات سنواتی</t>
  </si>
  <si>
    <t>سود (زیان) انباشته ابتدای دوره تعدیل ‌شده</t>
  </si>
  <si>
    <t>سود سهام‌ مصوب</t>
  </si>
  <si>
    <t>تغییرات سرمایه از محل سود (زیان) انباشته</t>
  </si>
  <si>
    <t>سود (زیان) انباشته ابتدای دوره تخصیص نیافته</t>
  </si>
  <si>
    <t>انتقال از سایر اقلام حقوق صاحبان سهام</t>
  </si>
  <si>
    <t>سود قابل تخصیص</t>
  </si>
  <si>
    <t>انتقال به اندوخته‌ قانوني‌</t>
  </si>
  <si>
    <t>انتقال به سایر اندوخته‌ها</t>
  </si>
  <si>
    <t>سود (زیان) انباشته‌ پايان‌ دوره</t>
  </si>
  <si>
    <t>1398/12/29</t>
  </si>
  <si>
    <t>ارزش سهم</t>
  </si>
  <si>
    <t>سودانباشته هر سهم</t>
  </si>
  <si>
    <t>ارزش به ازای سود انباشته</t>
  </si>
  <si>
    <t>ارزش کل</t>
  </si>
  <si>
    <t xml:space="preserve">قیمت فعلی سهم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</si>
</sst>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3000401]#,##0"/>
    <numFmt numFmtId="165" formatCode="[$-3000401]0"/>
  </numFmts>
  <fonts count="10" x14ac:knownFonts="1">
    <font>
      <sz val="11"/>
      <color theme="1"/>
      <name val="Calibri"/>
      <family val="2"/>
      <scheme val="minor"/>
    </font>
    <font>
      <b/>
      <sz val="8"/>
      <color rgb="FFFFFFFF"/>
      <name val="Tahoma"/>
      <family val="2"/>
    </font>
    <font>
      <sz val="11"/>
      <color theme="1"/>
      <name val="B Titr"/>
      <charset val="178"/>
    </font>
    <font>
      <sz val="9"/>
      <color theme="1"/>
      <name val="B Titr"/>
      <charset val="178"/>
    </font>
    <font>
      <sz val="14"/>
      <color theme="1"/>
      <name val="B Nazanin"/>
      <charset val="178"/>
    </font>
    <font>
      <b/>
      <sz val="14"/>
      <color theme="1"/>
      <name val="B Nazanin"/>
      <charset val="178"/>
    </font>
    <font>
      <sz val="8"/>
      <color theme="1"/>
      <name val="Tahoma"/>
      <family val="2"/>
    </font>
    <font>
      <sz val="8"/>
      <color rgb="FFFF0000"/>
      <name val="Tahoma"/>
      <family val="2"/>
    </font>
    <font>
      <b/>
      <sz val="8"/>
      <color rgb="FFFFFFFF"/>
      <name val="B Nazanin"/>
      <charset val="178"/>
    </font>
    <font>
      <sz val="11"/>
      <color theme="1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rgb="FF0197C8"/>
        <bgColor indexed="64"/>
      </patternFill>
    </fill>
    <fill>
      <patternFill patternType="solid">
        <fgColor rgb="FFFEE2A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right" wrapText="1"/>
    </xf>
    <xf numFmtId="0" fontId="4" fillId="3" borderId="1" xfId="0" applyFont="1" applyFill="1" applyBorder="1" applyAlignment="1">
      <alignment horizontal="right" wrapText="1"/>
    </xf>
    <xf numFmtId="0" fontId="4" fillId="3" borderId="3" xfId="0" applyFont="1" applyFill="1" applyBorder="1" applyAlignment="1">
      <alignment horizontal="right" wrapText="1"/>
    </xf>
    <xf numFmtId="0" fontId="4" fillId="0" borderId="0" xfId="0" applyFont="1"/>
    <xf numFmtId="0" fontId="4" fillId="0" borderId="0" xfId="0" applyFont="1" applyBorder="1" applyAlignment="1">
      <alignment horizontal="center" wrapText="1"/>
    </xf>
    <xf numFmtId="0" fontId="4" fillId="3" borderId="0" xfId="0" applyFont="1" applyFill="1" applyBorder="1" applyAlignment="1">
      <alignment horizontal="right" wrapText="1"/>
    </xf>
    <xf numFmtId="164" fontId="6" fillId="3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165" fontId="6" fillId="3" borderId="1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center" vertical="center" wrapText="1"/>
    </xf>
    <xf numFmtId="0" fontId="9" fillId="4" borderId="2" xfId="0" applyFont="1" applyFill="1" applyBorder="1"/>
    <xf numFmtId="0" fontId="4" fillId="8" borderId="2" xfId="0" applyFont="1" applyFill="1" applyBorder="1" applyAlignment="1">
      <alignment horizontal="center" wrapText="1"/>
    </xf>
    <xf numFmtId="0" fontId="9" fillId="8" borderId="2" xfId="0" applyFont="1" applyFill="1" applyBorder="1"/>
    <xf numFmtId="0" fontId="4" fillId="8" borderId="2" xfId="0" applyFont="1" applyFill="1" applyBorder="1"/>
    <xf numFmtId="164" fontId="4" fillId="4" borderId="2" xfId="0" applyNumberFormat="1" applyFont="1" applyFill="1" applyBorder="1" applyAlignment="1" applyProtection="1">
      <alignment horizontal="center" wrapText="1"/>
      <protection hidden="1"/>
    </xf>
    <xf numFmtId="164" fontId="4" fillId="5" borderId="2" xfId="0" applyNumberFormat="1" applyFont="1" applyFill="1" applyBorder="1" applyAlignment="1" applyProtection="1">
      <alignment horizontal="center" wrapText="1"/>
      <protection hidden="1"/>
    </xf>
    <xf numFmtId="164" fontId="4" fillId="6" borderId="2" xfId="0" applyNumberFormat="1" applyFont="1" applyFill="1" applyBorder="1" applyAlignment="1" applyProtection="1">
      <alignment horizontal="center" wrapText="1"/>
      <protection hidden="1"/>
    </xf>
    <xf numFmtId="164" fontId="0" fillId="7" borderId="2" xfId="0" applyNumberFormat="1" applyFill="1" applyBorder="1" applyProtection="1">
      <protection hidden="1"/>
    </xf>
    <xf numFmtId="164" fontId="3" fillId="4" borderId="2" xfId="0" applyNumberFormat="1" applyFont="1" applyFill="1" applyBorder="1" applyProtection="1">
      <protection hidden="1"/>
    </xf>
    <xf numFmtId="164" fontId="2" fillId="5" borderId="2" xfId="0" applyNumberFormat="1" applyFont="1" applyFill="1" applyBorder="1" applyProtection="1">
      <protection hidden="1"/>
    </xf>
    <xf numFmtId="164" fontId="2" fillId="6" borderId="2" xfId="0" applyNumberFormat="1" applyFont="1" applyFill="1" applyBorder="1" applyProtection="1">
      <protection hidden="1"/>
    </xf>
    <xf numFmtId="164" fontId="2" fillId="7" borderId="2" xfId="0" applyNumberFormat="1" applyFont="1" applyFill="1" applyBorder="1" applyProtection="1">
      <protection hidden="1"/>
    </xf>
    <xf numFmtId="0" fontId="6" fillId="0" borderId="1" xfId="0" applyFont="1" applyBorder="1" applyAlignment="1" applyProtection="1">
      <alignment horizontal="center" wrapText="1"/>
      <protection locked="0"/>
    </xf>
    <xf numFmtId="164" fontId="6" fillId="0" borderId="1" xfId="0" applyNumberFormat="1" applyFont="1" applyBorder="1" applyAlignment="1" applyProtection="1">
      <alignment horizontal="center" wrapText="1"/>
      <protection locked="0"/>
    </xf>
    <xf numFmtId="164" fontId="7" fillId="0" borderId="1" xfId="0" applyNumberFormat="1" applyFont="1" applyBorder="1" applyAlignment="1" applyProtection="1">
      <alignment horizontal="center" wrapText="1"/>
      <protection locked="0"/>
    </xf>
    <xf numFmtId="164" fontId="6" fillId="3" borderId="1" xfId="0" applyNumberFormat="1" applyFont="1" applyFill="1" applyBorder="1" applyAlignment="1" applyProtection="1">
      <alignment horizontal="center" wrapText="1"/>
      <protection locked="0"/>
    </xf>
    <xf numFmtId="165" fontId="6" fillId="0" borderId="1" xfId="0" applyNumberFormat="1" applyFont="1" applyBorder="1" applyAlignment="1" applyProtection="1">
      <alignment horizontal="center" wrapText="1"/>
      <protection locked="0"/>
    </xf>
    <xf numFmtId="165" fontId="7" fillId="0" borderId="1" xfId="0" applyNumberFormat="1" applyFont="1" applyBorder="1" applyAlignment="1" applyProtection="1">
      <alignment horizontal="center" wrapText="1"/>
      <protection locked="0"/>
    </xf>
    <xf numFmtId="165" fontId="6" fillId="3" borderId="1" xfId="0" applyNumberFormat="1" applyFont="1" applyFill="1" applyBorder="1" applyAlignment="1" applyProtection="1">
      <alignment horizontal="center" wrapText="1"/>
      <protection locked="0"/>
    </xf>
    <xf numFmtId="0" fontId="1" fillId="2" borderId="0" xfId="0" applyFont="1" applyFill="1" applyAlignment="1">
      <alignment horizontal="right" vertical="center" wrapText="1"/>
    </xf>
    <xf numFmtId="0" fontId="6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0" fontId="6" fillId="3" borderId="1" xfId="0" applyFont="1" applyFill="1" applyBorder="1" applyAlignment="1">
      <alignment horizontal="right" wrapText="1"/>
    </xf>
    <xf numFmtId="165" fontId="7" fillId="0" borderId="1" xfId="0" applyNumberFormat="1" applyFont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165" fontId="7" fillId="3" borderId="1" xfId="0" applyNumberFormat="1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66"/>
      <color rgb="FFFF33CC"/>
      <color rgb="FF66FFFF"/>
      <color rgb="FF00FF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0"/>
    </mc:Choice>
    <mc:Fallback>
      <c:style val="30"/>
    </mc:Fallback>
  </mc:AlternateContent>
  <c:chart>
    <c:title>
      <c:tx>
        <c:rich>
          <a:bodyPr/>
          <a:lstStyle/>
          <a:p>
            <a:pPr>
              <a:defRPr/>
            </a:pPr>
            <a:r>
              <a:rPr lang="fa-IR">
                <a:cs typeface="B Titr" pitchFamily="2" charset="-78"/>
              </a:rPr>
              <a:t>مقایسه گزارشات فصلی (</a:t>
            </a:r>
            <a:r>
              <a:rPr lang="fa-IR">
                <a:solidFill>
                  <a:srgbClr val="00B050"/>
                </a:solidFill>
                <a:cs typeface="B Titr" pitchFamily="2" charset="-78"/>
              </a:rPr>
              <a:t>دابور</a:t>
            </a:r>
            <a:r>
              <a:rPr lang="fa-IR">
                <a:cs typeface="B Titr" pitchFamily="2" charset="-78"/>
              </a:rPr>
              <a:t>) </a:t>
            </a:r>
            <a:endParaRPr lang="en-US">
              <a:cs typeface="B Titr" pitchFamily="2" charset="-78"/>
            </a:endParaRPr>
          </a:p>
        </c:rich>
      </c:tx>
      <c:layout>
        <c:manualLayout>
          <c:xMode val="edge"/>
          <c:yMode val="edge"/>
          <c:x val="1.4201294134836577E-2"/>
          <c:y val="1.120448179271711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672952924330788"/>
          <c:y val="0.11580726503935966"/>
          <c:w val="0.64922682234165163"/>
          <c:h val="0.54741700577942809"/>
        </c:manualLayout>
      </c:layout>
      <c:barChart>
        <c:barDir val="col"/>
        <c:grouping val="clustered"/>
        <c:varyColors val="0"/>
        <c:ser>
          <c:idx val="0"/>
          <c:order val="0"/>
          <c:tx>
            <c:v>درآمد عملیاتی</c:v>
          </c:tx>
          <c:spPr>
            <a:solidFill>
              <a:srgbClr val="0070C0"/>
            </a:solidFill>
            <a:effectLst>
              <a:outerShdw blurRad="40000" dist="23000" dir="5400000" rotWithShape="0">
                <a:srgbClr val="000000">
                  <a:alpha val="18000"/>
                </a:srgbClr>
              </a:outerShdw>
            </a:effectLst>
          </c:spPr>
          <c:invertIfNegative val="0"/>
          <c:cat>
            <c:strRef>
              <c:f>Sheet1!$T$5:$AA$5</c:f>
              <c:strCache>
                <c:ptCount val="8"/>
                <c:pt idx="0">
                  <c:v>۱۳۹۶/۰۳/۳۱</c:v>
                </c:pt>
                <c:pt idx="1">
                  <c:v>۱۳۹۶/۰۶/۳۱</c:v>
                </c:pt>
                <c:pt idx="2">
                  <c:v>۱۳۹۶/۰۹/۳۰</c:v>
                </c:pt>
                <c:pt idx="3">
                  <c:v>۱۳۹۶/۱۲/۲۹</c:v>
                </c:pt>
                <c:pt idx="4">
                  <c:v>۱۳۹۷/۰۳/۳۱</c:v>
                </c:pt>
                <c:pt idx="5">
                  <c:v>۱۳۹۷/۰۶/۳۱</c:v>
                </c:pt>
                <c:pt idx="6">
                  <c:v>۱۳۹۷/۰۹/۳۰</c:v>
                </c:pt>
                <c:pt idx="7">
                  <c:v>۱۳۹۷/۱۲/۲۹</c:v>
                </c:pt>
              </c:strCache>
            </c:strRef>
          </c:cat>
          <c:val>
            <c:numRef>
              <c:f>Sheet1!$AC$7:$AJ$7</c:f>
              <c:numCache>
                <c:formatCode>[$-3000401]#,##0</c:formatCode>
                <c:ptCount val="8"/>
                <c:pt idx="0">
                  <c:v>435770</c:v>
                </c:pt>
                <c:pt idx="1">
                  <c:v>562940</c:v>
                </c:pt>
                <c:pt idx="2">
                  <c:v>372002</c:v>
                </c:pt>
                <c:pt idx="3">
                  <c:v>512113</c:v>
                </c:pt>
                <c:pt idx="4">
                  <c:v>581241</c:v>
                </c:pt>
                <c:pt idx="5">
                  <c:v>583682</c:v>
                </c:pt>
                <c:pt idx="6">
                  <c:v>755988</c:v>
                </c:pt>
                <c:pt idx="7">
                  <c:v>597969</c:v>
                </c:pt>
              </c:numCache>
            </c:numRef>
          </c:val>
        </c:ser>
        <c:ser>
          <c:idx val="1"/>
          <c:order val="1"/>
          <c:tx>
            <c:v>بهای تمام شده درآمد عملیاتی</c:v>
          </c:tx>
          <c:spPr>
            <a:solidFill>
              <a:srgbClr val="FF0000"/>
            </a:solidFill>
            <a:ln>
              <a:solidFill>
                <a:srgbClr val="FFC000"/>
              </a:solidFill>
            </a:ln>
            <a:effectLst>
              <a:outerShdw blurRad="40000" dist="23000" dir="5400000" rotWithShape="0">
                <a:srgbClr val="000000">
                  <a:alpha val="12000"/>
                </a:srgbClr>
              </a:outerShdw>
            </a:effectLst>
          </c:spPr>
          <c:invertIfNegative val="0"/>
          <c:cat>
            <c:strRef>
              <c:f>Sheet1!$T$5:$AA$5</c:f>
              <c:strCache>
                <c:ptCount val="8"/>
                <c:pt idx="0">
                  <c:v>۱۳۹۶/۰۳/۳۱</c:v>
                </c:pt>
                <c:pt idx="1">
                  <c:v>۱۳۹۶/۰۶/۳۱</c:v>
                </c:pt>
                <c:pt idx="2">
                  <c:v>۱۳۹۶/۰۹/۳۰</c:v>
                </c:pt>
                <c:pt idx="3">
                  <c:v>۱۳۹۶/۱۲/۲۹</c:v>
                </c:pt>
                <c:pt idx="4">
                  <c:v>۱۳۹۷/۰۳/۳۱</c:v>
                </c:pt>
                <c:pt idx="5">
                  <c:v>۱۳۹۷/۰۶/۳۱</c:v>
                </c:pt>
                <c:pt idx="6">
                  <c:v>۱۳۹۷/۰۹/۳۰</c:v>
                </c:pt>
                <c:pt idx="7">
                  <c:v>۱۳۹۷/۱۲/۲۹</c:v>
                </c:pt>
              </c:strCache>
            </c:strRef>
          </c:cat>
          <c:val>
            <c:numRef>
              <c:f>Sheet1!$AC$8:$AJ$8</c:f>
              <c:numCache>
                <c:formatCode>[$-3000401]#,##0</c:formatCode>
                <c:ptCount val="8"/>
                <c:pt idx="0">
                  <c:v>-237120</c:v>
                </c:pt>
                <c:pt idx="1">
                  <c:v>-297927</c:v>
                </c:pt>
                <c:pt idx="2">
                  <c:v>-158576</c:v>
                </c:pt>
                <c:pt idx="3">
                  <c:v>-309113</c:v>
                </c:pt>
                <c:pt idx="4">
                  <c:v>-311545</c:v>
                </c:pt>
                <c:pt idx="5">
                  <c:v>-294924</c:v>
                </c:pt>
                <c:pt idx="6">
                  <c:v>-364958</c:v>
                </c:pt>
                <c:pt idx="7">
                  <c:v>-317012</c:v>
                </c:pt>
              </c:numCache>
            </c:numRef>
          </c:val>
        </c:ser>
        <c:ser>
          <c:idx val="10"/>
          <c:order val="3"/>
          <c:tx>
            <c:v>سایر درآمدهای عملیاتی</c:v>
          </c:tx>
          <c:spPr>
            <a:ln>
              <a:solidFill>
                <a:schemeClr val="bg1"/>
              </a:solidFill>
            </a:ln>
          </c:spPr>
          <c:invertIfNegative val="0"/>
          <c:cat>
            <c:strRef>
              <c:f>Sheet1!$T$5:$AA$5</c:f>
              <c:strCache>
                <c:ptCount val="8"/>
                <c:pt idx="0">
                  <c:v>۱۳۹۶/۰۳/۳۱</c:v>
                </c:pt>
                <c:pt idx="1">
                  <c:v>۱۳۹۶/۰۶/۳۱</c:v>
                </c:pt>
                <c:pt idx="2">
                  <c:v>۱۳۹۶/۰۹/۳۰</c:v>
                </c:pt>
                <c:pt idx="3">
                  <c:v>۱۳۹۶/۱۲/۲۹</c:v>
                </c:pt>
                <c:pt idx="4">
                  <c:v>۱۳۹۷/۰۳/۳۱</c:v>
                </c:pt>
                <c:pt idx="5">
                  <c:v>۱۳۹۷/۰۶/۳۱</c:v>
                </c:pt>
                <c:pt idx="6">
                  <c:v>۱۳۹۷/۰۹/۳۰</c:v>
                </c:pt>
                <c:pt idx="7">
                  <c:v>۱۳۹۷/۱۲/۲۹</c:v>
                </c:pt>
              </c:strCache>
            </c:strRef>
          </c:cat>
          <c:val>
            <c:numRef>
              <c:f>Sheet1!$AC$11:$AJ$11</c:f>
              <c:numCache>
                <c:formatCode>[$-3000401]#,##0</c:formatCode>
                <c:ptCount val="8"/>
                <c:pt idx="0">
                  <c:v>1235</c:v>
                </c:pt>
                <c:pt idx="1">
                  <c:v>1032</c:v>
                </c:pt>
                <c:pt idx="2">
                  <c:v>145</c:v>
                </c:pt>
                <c:pt idx="3">
                  <c:v>54</c:v>
                </c:pt>
                <c:pt idx="4">
                  <c:v>25</c:v>
                </c:pt>
                <c:pt idx="5">
                  <c:v>167</c:v>
                </c:pt>
                <c:pt idx="6">
                  <c:v>304</c:v>
                </c:pt>
                <c:pt idx="7">
                  <c:v>283</c:v>
                </c:pt>
              </c:numCache>
            </c:numRef>
          </c:val>
        </c:ser>
        <c:ser>
          <c:idx val="7"/>
          <c:order val="4"/>
          <c:tx>
            <c:v>سایر هزینه های عملیاتی</c:v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Sheet1!$T$5:$AA$5</c:f>
              <c:strCache>
                <c:ptCount val="8"/>
                <c:pt idx="0">
                  <c:v>۱۳۹۶/۰۳/۳۱</c:v>
                </c:pt>
                <c:pt idx="1">
                  <c:v>۱۳۹۶/۰۶/۳۱</c:v>
                </c:pt>
                <c:pt idx="2">
                  <c:v>۱۳۹۶/۰۹/۳۰</c:v>
                </c:pt>
                <c:pt idx="3">
                  <c:v>۱۳۹۶/۱۲/۲۹</c:v>
                </c:pt>
                <c:pt idx="4">
                  <c:v>۱۳۹۷/۰۳/۳۱</c:v>
                </c:pt>
                <c:pt idx="5">
                  <c:v>۱۳۹۷/۰۶/۳۱</c:v>
                </c:pt>
                <c:pt idx="6">
                  <c:v>۱۳۹۷/۰۹/۳۰</c:v>
                </c:pt>
                <c:pt idx="7">
                  <c:v>۱۳۹۷/۱۲/۲۹</c:v>
                </c:pt>
              </c:strCache>
            </c:strRef>
          </c:cat>
          <c:val>
            <c:numRef>
              <c:f>Sheet1!$AC$12:$AJ$12</c:f>
              <c:numCache>
                <c:formatCode>[$-3000401]#,##0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-940</c:v>
                </c:pt>
                <c:pt idx="4">
                  <c:v>0</c:v>
                </c:pt>
                <c:pt idx="5">
                  <c:v>-25472</c:v>
                </c:pt>
                <c:pt idx="6">
                  <c:v>-10304</c:v>
                </c:pt>
                <c:pt idx="7">
                  <c:v>1420</c:v>
                </c:pt>
              </c:numCache>
            </c:numRef>
          </c:val>
        </c:ser>
        <c:ser>
          <c:idx val="4"/>
          <c:order val="5"/>
          <c:tx>
            <c:v>سایر درآمدها و هزینه های غیر عملیاتی-سرمایه گذاری</c:v>
          </c:tx>
          <c:spPr>
            <a:solidFill>
              <a:schemeClr val="tx1">
                <a:lumMod val="85000"/>
                <a:lumOff val="15000"/>
              </a:schemeClr>
            </a:solidFill>
          </c:spPr>
          <c:invertIfNegative val="0"/>
          <c:cat>
            <c:strRef>
              <c:f>Sheet1!$T$5:$AA$5</c:f>
              <c:strCache>
                <c:ptCount val="8"/>
                <c:pt idx="0">
                  <c:v>۱۳۹۶/۰۳/۳۱</c:v>
                </c:pt>
                <c:pt idx="1">
                  <c:v>۱۳۹۶/۰۶/۳۱</c:v>
                </c:pt>
                <c:pt idx="2">
                  <c:v>۱۳۹۶/۰۹/۳۰</c:v>
                </c:pt>
                <c:pt idx="3">
                  <c:v>۱۳۹۶/۱۲/۲۹</c:v>
                </c:pt>
                <c:pt idx="4">
                  <c:v>۱۳۹۷/۰۳/۳۱</c:v>
                </c:pt>
                <c:pt idx="5">
                  <c:v>۱۳۹۷/۰۶/۳۱</c:v>
                </c:pt>
                <c:pt idx="6">
                  <c:v>۱۳۹۷/۰۹/۳۰</c:v>
                </c:pt>
                <c:pt idx="7">
                  <c:v>۱۳۹۷/۱۲/۲۹</c:v>
                </c:pt>
              </c:strCache>
            </c:strRef>
          </c:cat>
          <c:val>
            <c:numRef>
              <c:f>Sheet1!$AC$15:$AJ$15</c:f>
              <c:numCache>
                <c:formatCode>[$-3000401]#,##0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5"/>
          <c:order val="6"/>
          <c:tx>
            <c:v>هزینه و درامد غیر عملیاتی- اقلام متفرقه</c:v>
          </c:tx>
          <c:spPr>
            <a:effectLst>
              <a:outerShdw blurRad="40000" dist="23000" dir="5400000" rotWithShape="0">
                <a:srgbClr val="000000">
                  <a:alpha val="16000"/>
                </a:srgbClr>
              </a:outerShdw>
            </a:effectLst>
          </c:spPr>
          <c:invertIfNegative val="0"/>
          <c:cat>
            <c:strRef>
              <c:f>Sheet1!$T$5:$AA$5</c:f>
              <c:strCache>
                <c:ptCount val="8"/>
                <c:pt idx="0">
                  <c:v>۱۳۹۶/۰۳/۳۱</c:v>
                </c:pt>
                <c:pt idx="1">
                  <c:v>۱۳۹۶/۰۶/۳۱</c:v>
                </c:pt>
                <c:pt idx="2">
                  <c:v>۱۳۹۶/۰۹/۳۰</c:v>
                </c:pt>
                <c:pt idx="3">
                  <c:v>۱۳۹۶/۱۲/۲۹</c:v>
                </c:pt>
                <c:pt idx="4">
                  <c:v>۱۳۹۷/۰۳/۳۱</c:v>
                </c:pt>
                <c:pt idx="5">
                  <c:v>۱۳۹۷/۰۶/۳۱</c:v>
                </c:pt>
                <c:pt idx="6">
                  <c:v>۱۳۹۷/۰۹/۳۰</c:v>
                </c:pt>
                <c:pt idx="7">
                  <c:v>۱۳۹۷/۱۲/۲۹</c:v>
                </c:pt>
              </c:strCache>
            </c:strRef>
          </c:cat>
          <c:val>
            <c:numRef>
              <c:f>Sheet1!$AC$16:$AJ$16</c:f>
              <c:numCache>
                <c:formatCode>[$-3000401]#,##0</c:formatCode>
                <c:ptCount val="8"/>
                <c:pt idx="0">
                  <c:v>231</c:v>
                </c:pt>
                <c:pt idx="1">
                  <c:v>995</c:v>
                </c:pt>
                <c:pt idx="2">
                  <c:v>55</c:v>
                </c:pt>
                <c:pt idx="3">
                  <c:v>24184</c:v>
                </c:pt>
                <c:pt idx="4">
                  <c:v>994</c:v>
                </c:pt>
                <c:pt idx="5">
                  <c:v>-999</c:v>
                </c:pt>
                <c:pt idx="6">
                  <c:v>-2305</c:v>
                </c:pt>
                <c:pt idx="7">
                  <c:v>-5363</c:v>
                </c:pt>
              </c:numCache>
            </c:numRef>
          </c:val>
        </c:ser>
        <c:ser>
          <c:idx val="6"/>
          <c:order val="7"/>
          <c:tx>
            <c:v>هزینه مالی</c:v>
          </c:tx>
          <c:spPr>
            <a:solidFill>
              <a:srgbClr val="66FFFF"/>
            </a:solidFill>
          </c:spPr>
          <c:invertIfNegative val="0"/>
          <c:cat>
            <c:strRef>
              <c:f>Sheet1!$T$5:$AA$5</c:f>
              <c:strCache>
                <c:ptCount val="8"/>
                <c:pt idx="0">
                  <c:v>۱۳۹۶/۰۳/۳۱</c:v>
                </c:pt>
                <c:pt idx="1">
                  <c:v>۱۳۹۶/۰۶/۳۱</c:v>
                </c:pt>
                <c:pt idx="2">
                  <c:v>۱۳۹۶/۰۹/۳۰</c:v>
                </c:pt>
                <c:pt idx="3">
                  <c:v>۱۳۹۶/۱۲/۲۹</c:v>
                </c:pt>
                <c:pt idx="4">
                  <c:v>۱۳۹۷/۰۳/۳۱</c:v>
                </c:pt>
                <c:pt idx="5">
                  <c:v>۱۳۹۷/۰۶/۳۱</c:v>
                </c:pt>
                <c:pt idx="6">
                  <c:v>۱۳۹۷/۰۹/۳۰</c:v>
                </c:pt>
                <c:pt idx="7">
                  <c:v>۱۳۹۷/۱۲/۲۹</c:v>
                </c:pt>
              </c:strCache>
            </c:strRef>
          </c:cat>
          <c:val>
            <c:numRef>
              <c:f>Sheet1!$AC$14:$AJ$14</c:f>
              <c:numCache>
                <c:formatCode>[$-3000401]#,##0</c:formatCode>
                <c:ptCount val="8"/>
                <c:pt idx="0">
                  <c:v>-71368</c:v>
                </c:pt>
                <c:pt idx="1">
                  <c:v>-72542</c:v>
                </c:pt>
                <c:pt idx="2">
                  <c:v>-82741</c:v>
                </c:pt>
                <c:pt idx="3">
                  <c:v>-71145</c:v>
                </c:pt>
                <c:pt idx="4">
                  <c:v>-72500</c:v>
                </c:pt>
                <c:pt idx="5">
                  <c:v>-66406</c:v>
                </c:pt>
                <c:pt idx="6">
                  <c:v>-83592</c:v>
                </c:pt>
                <c:pt idx="7">
                  <c:v>-62007</c:v>
                </c:pt>
              </c:numCache>
            </c:numRef>
          </c:val>
        </c:ser>
        <c:ser>
          <c:idx val="8"/>
          <c:order val="8"/>
          <c:tx>
            <c:v>مالیات</c:v>
          </c:tx>
          <c:spPr>
            <a:solidFill>
              <a:srgbClr val="FFFF00"/>
            </a:solidFill>
            <a:effectLst>
              <a:outerShdw blurRad="40000" dist="23000" dir="5400000" rotWithShape="0">
                <a:srgbClr val="000000">
                  <a:alpha val="8000"/>
                </a:srgbClr>
              </a:outerShdw>
            </a:effectLst>
          </c:spPr>
          <c:invertIfNegative val="0"/>
          <c:cat>
            <c:strRef>
              <c:f>Sheet1!$T$5:$AA$5</c:f>
              <c:strCache>
                <c:ptCount val="8"/>
                <c:pt idx="0">
                  <c:v>۱۳۹۶/۰۳/۳۱</c:v>
                </c:pt>
                <c:pt idx="1">
                  <c:v>۱۳۹۶/۰۶/۳۱</c:v>
                </c:pt>
                <c:pt idx="2">
                  <c:v>۱۳۹۶/۰۹/۳۰</c:v>
                </c:pt>
                <c:pt idx="3">
                  <c:v>۱۳۹۶/۱۲/۲۹</c:v>
                </c:pt>
                <c:pt idx="4">
                  <c:v>۱۳۹۷/۰۳/۳۱</c:v>
                </c:pt>
                <c:pt idx="5">
                  <c:v>۱۳۹۷/۰۶/۳۱</c:v>
                </c:pt>
                <c:pt idx="6">
                  <c:v>۱۳۹۷/۰۹/۳۰</c:v>
                </c:pt>
                <c:pt idx="7">
                  <c:v>۱۳۹۷/۱۲/۲۹</c:v>
                </c:pt>
              </c:strCache>
            </c:strRef>
          </c:cat>
          <c:val>
            <c:numRef>
              <c:f>Sheet1!$AC$18:$AJ$18</c:f>
              <c:numCache>
                <c:formatCode>[$-3000401]#,##0</c:formatCode>
                <c:ptCount val="8"/>
                <c:pt idx="0">
                  <c:v>-22768</c:v>
                </c:pt>
                <c:pt idx="1">
                  <c:v>-36278</c:v>
                </c:pt>
                <c:pt idx="2">
                  <c:v>-22760</c:v>
                </c:pt>
                <c:pt idx="3">
                  <c:v>-25616</c:v>
                </c:pt>
                <c:pt idx="4">
                  <c:v>-37639</c:v>
                </c:pt>
                <c:pt idx="5">
                  <c:v>-28463</c:v>
                </c:pt>
                <c:pt idx="6">
                  <c:v>-59115</c:v>
                </c:pt>
                <c:pt idx="7">
                  <c:v>-35861</c:v>
                </c:pt>
              </c:numCache>
            </c:numRef>
          </c:val>
        </c:ser>
        <c:ser>
          <c:idx val="3"/>
          <c:order val="9"/>
          <c:tx>
            <c:v>سود و زیان خالص</c:v>
          </c:tx>
          <c:spPr>
            <a:solidFill>
              <a:srgbClr val="00B050"/>
            </a:solidFill>
            <a:effectLst>
              <a:outerShdw blurRad="40000" dist="23000" dir="5400000" rotWithShape="0">
                <a:srgbClr val="000000">
                  <a:alpha val="25000"/>
                </a:srgbClr>
              </a:outerShdw>
            </a:effectLst>
          </c:spPr>
          <c:invertIfNegative val="0"/>
          <c:cat>
            <c:strRef>
              <c:f>Sheet1!$T$5:$AA$5</c:f>
              <c:strCache>
                <c:ptCount val="8"/>
                <c:pt idx="0">
                  <c:v>۱۳۹۶/۰۳/۳۱</c:v>
                </c:pt>
                <c:pt idx="1">
                  <c:v>۱۳۹۶/۰۶/۳۱</c:v>
                </c:pt>
                <c:pt idx="2">
                  <c:v>۱۳۹۶/۰۹/۳۰</c:v>
                </c:pt>
                <c:pt idx="3">
                  <c:v>۱۳۹۶/۱۲/۲۹</c:v>
                </c:pt>
                <c:pt idx="4">
                  <c:v>۱۳۹۷/۰۳/۳۱</c:v>
                </c:pt>
                <c:pt idx="5">
                  <c:v>۱۳۹۷/۰۶/۳۱</c:v>
                </c:pt>
                <c:pt idx="6">
                  <c:v>۱۳۹۷/۰۹/۳۰</c:v>
                </c:pt>
                <c:pt idx="7">
                  <c:v>۱۳۹۷/۱۲/۲۹</c:v>
                </c:pt>
              </c:strCache>
            </c:strRef>
          </c:cat>
          <c:val>
            <c:numRef>
              <c:f>Sheet1!$AC$21:$AJ$21</c:f>
              <c:numCache>
                <c:formatCode>[$-3000401]#,##0</c:formatCode>
                <c:ptCount val="8"/>
                <c:pt idx="0">
                  <c:v>78739</c:v>
                </c:pt>
                <c:pt idx="1">
                  <c:v>124977</c:v>
                </c:pt>
                <c:pt idx="2">
                  <c:v>78391</c:v>
                </c:pt>
                <c:pt idx="3">
                  <c:v>92746</c:v>
                </c:pt>
                <c:pt idx="4">
                  <c:v>130076</c:v>
                </c:pt>
                <c:pt idx="5">
                  <c:v>130335</c:v>
                </c:pt>
                <c:pt idx="6">
                  <c:v>209689</c:v>
                </c:pt>
                <c:pt idx="7">
                  <c:v>128206</c:v>
                </c:pt>
              </c:numCache>
            </c:numRef>
          </c:val>
        </c:ser>
        <c:ser>
          <c:idx val="9"/>
          <c:order val="10"/>
          <c:tx>
            <c:v>سود هرسهم</c:v>
          </c:tx>
          <c:spPr>
            <a:solidFill>
              <a:srgbClr val="FF33CC"/>
            </a:solidFill>
            <a:ln>
              <a:solidFill>
                <a:schemeClr val="accent3"/>
              </a:solidFill>
            </a:ln>
          </c:spPr>
          <c:invertIfNegative val="0"/>
          <c:cat>
            <c:strRef>
              <c:f>Sheet1!$T$5:$AA$5</c:f>
              <c:strCache>
                <c:ptCount val="8"/>
                <c:pt idx="0">
                  <c:v>۱۳۹۶/۰۳/۳۱</c:v>
                </c:pt>
                <c:pt idx="1">
                  <c:v>۱۳۹۶/۰۶/۳۱</c:v>
                </c:pt>
                <c:pt idx="2">
                  <c:v>۱۳۹۶/۰۹/۳۰</c:v>
                </c:pt>
                <c:pt idx="3">
                  <c:v>۱۳۹۶/۱۲/۲۹</c:v>
                </c:pt>
                <c:pt idx="4">
                  <c:v>۱۳۹۷/۰۳/۳۱</c:v>
                </c:pt>
                <c:pt idx="5">
                  <c:v>۱۳۹۷/۰۶/۳۱</c:v>
                </c:pt>
                <c:pt idx="6">
                  <c:v>۱۳۹۷/۰۹/۳۰</c:v>
                </c:pt>
                <c:pt idx="7">
                  <c:v>۱۳۹۷/۱۲/۲۹</c:v>
                </c:pt>
              </c:strCache>
            </c:strRef>
          </c:cat>
          <c:val>
            <c:numRef>
              <c:f>Sheet1!$AC$45:$AJ$45</c:f>
              <c:numCache>
                <c:formatCode>[$-3000401]#,##0</c:formatCode>
                <c:ptCount val="8"/>
                <c:pt idx="0">
                  <c:v>273</c:v>
                </c:pt>
                <c:pt idx="1">
                  <c:v>434</c:v>
                </c:pt>
                <c:pt idx="2">
                  <c:v>273</c:v>
                </c:pt>
                <c:pt idx="3">
                  <c:v>322</c:v>
                </c:pt>
                <c:pt idx="4">
                  <c:v>452</c:v>
                </c:pt>
                <c:pt idx="5">
                  <c:v>219</c:v>
                </c:pt>
                <c:pt idx="6">
                  <c:v>541</c:v>
                </c:pt>
                <c:pt idx="7">
                  <c:v>330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1"/>
        <c:overlap val="3"/>
        <c:axId val="203338424"/>
        <c:axId val="203338816"/>
      </c:barChart>
      <c:lineChart>
        <c:grouping val="stacked"/>
        <c:varyColors val="0"/>
        <c:ser>
          <c:idx val="2"/>
          <c:order val="2"/>
          <c:tx>
            <c:v>درصد حاشیه سود ناخالص</c:v>
          </c:tx>
          <c:spPr>
            <a:ln w="19050">
              <a:solidFill>
                <a:srgbClr val="92D050"/>
              </a:solidFill>
            </a:ln>
          </c:spP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Sheet1!$U$5:$Z$5</c:f>
              <c:strCache>
                <c:ptCount val="6"/>
                <c:pt idx="0">
                  <c:v>۱۳۹۶/۰۶/۳۱</c:v>
                </c:pt>
                <c:pt idx="1">
                  <c:v>۱۳۹۶/۰۹/۳۰</c:v>
                </c:pt>
                <c:pt idx="2">
                  <c:v>۱۳۹۶/۱۲/۲۹</c:v>
                </c:pt>
                <c:pt idx="3">
                  <c:v>۱۳۹۷/۰۳/۳۱</c:v>
                </c:pt>
                <c:pt idx="4">
                  <c:v>۱۳۹۷/۰۶/۳۱</c:v>
                </c:pt>
                <c:pt idx="5">
                  <c:v>۱۳۹۷/۰۹/۳۰</c:v>
                </c:pt>
              </c:strCache>
            </c:strRef>
          </c:cat>
          <c:val>
            <c:numRef>
              <c:f>Sheet1!$AC$47:$AJ$47</c:f>
              <c:numCache>
                <c:formatCode>[$-3000401]#,##0</c:formatCode>
                <c:ptCount val="8"/>
                <c:pt idx="0">
                  <c:v>45.585974252472631</c:v>
                </c:pt>
                <c:pt idx="1">
                  <c:v>47.076597861228549</c:v>
                </c:pt>
                <c:pt idx="2">
                  <c:v>57.372272192084992</c:v>
                </c:pt>
                <c:pt idx="3">
                  <c:v>39.639688896786453</c:v>
                </c:pt>
                <c:pt idx="4">
                  <c:v>46.400030280038742</c:v>
                </c:pt>
                <c:pt idx="5">
                  <c:v>49.471801426119015</c:v>
                </c:pt>
                <c:pt idx="6">
                  <c:v>51.724365995227437</c:v>
                </c:pt>
                <c:pt idx="7">
                  <c:v>46.985211607959613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339600"/>
        <c:axId val="203339208"/>
      </c:lineChart>
      <c:catAx>
        <c:axId val="203338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3338816"/>
        <c:crosses val="autoZero"/>
        <c:auto val="1"/>
        <c:lblAlgn val="ctr"/>
        <c:lblOffset val="100"/>
        <c:noMultiLvlLbl val="0"/>
      </c:catAx>
      <c:valAx>
        <c:axId val="203338816"/>
        <c:scaling>
          <c:orientation val="minMax"/>
        </c:scaling>
        <c:delete val="0"/>
        <c:axPos val="l"/>
        <c:majorGridlines/>
        <c:numFmt formatCode="#,##0.00" sourceLinked="0"/>
        <c:majorTickMark val="none"/>
        <c:minorTickMark val="none"/>
        <c:tickLblPos val="nextTo"/>
        <c:txPr>
          <a:bodyPr/>
          <a:lstStyle/>
          <a:p>
            <a:pPr>
              <a:defRPr baseline="0">
                <a:solidFill>
                  <a:schemeClr val="bg1"/>
                </a:solidFill>
              </a:defRPr>
            </a:pPr>
            <a:endParaRPr lang="en-US"/>
          </a:p>
        </c:txPr>
        <c:crossAx val="203338424"/>
        <c:crosses val="autoZero"/>
        <c:crossBetween val="between"/>
      </c:valAx>
      <c:valAx>
        <c:axId val="203339208"/>
        <c:scaling>
          <c:orientation val="minMax"/>
          <c:max val="60"/>
          <c:min val="-50"/>
        </c:scaling>
        <c:delete val="0"/>
        <c:axPos val="l"/>
        <c:numFmt formatCode="[$-3000401]#,##0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n-US"/>
          </a:p>
        </c:txPr>
        <c:crossAx val="203339600"/>
        <c:crosses val="autoZero"/>
        <c:crossBetween val="between"/>
      </c:valAx>
      <c:catAx>
        <c:axId val="2033396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3339208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  <c:spPr>
        <a:ln>
          <a:solidFill>
            <a:schemeClr val="tx1"/>
          </a:solidFill>
        </a:ln>
      </c:spPr>
    </c:plotArea>
    <c:plotVisOnly val="1"/>
    <c:dispBlanksAs val="zero"/>
    <c:showDLblsOverMax val="0"/>
  </c:chart>
  <c:txPr>
    <a:bodyPr/>
    <a:lstStyle/>
    <a:p>
      <a:pPr>
        <a:defRPr sz="1200" baseline="0">
          <a:cs typeface="2  Elham" pitchFamily="2" charset="-78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8995057660626048E-2"/>
          <c:y val="0.1941734203882225"/>
          <c:w val="0.97100494233937473"/>
          <c:h val="0.67611660025152232"/>
        </c:manualLayout>
      </c:layout>
      <c:barChart>
        <c:barDir val="col"/>
        <c:grouping val="clustered"/>
        <c:varyColors val="0"/>
        <c:ser>
          <c:idx val="0"/>
          <c:order val="0"/>
          <c:tx>
            <c:v>سود هر سهم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dPt>
            <c:idx val="0"/>
            <c:invertIfNegative val="1"/>
            <c:bubble3D val="0"/>
            <c:spPr>
              <a:solidFill>
                <a:srgbClr val="00B050"/>
              </a:solidFill>
              <a:ln>
                <a:noFill/>
              </a:ln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n-US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3"/>
              <c:pt idx="0">
                <c:v>فصل اول</c:v>
              </c:pt>
              <c:pt idx="1">
                <c:v>فصل دوم</c:v>
              </c:pt>
              <c:pt idx="2">
                <c:v>فصل سوم</c:v>
              </c:pt>
            </c:strLit>
          </c:cat>
          <c:val>
            <c:numRef>
              <c:f>Sheet1!$AG$45:$AI$45</c:f>
              <c:numCache>
                <c:formatCode>[$-3000401]#,##0</c:formatCode>
                <c:ptCount val="3"/>
                <c:pt idx="0">
                  <c:v>452</c:v>
                </c:pt>
                <c:pt idx="1">
                  <c:v>219</c:v>
                </c:pt>
                <c:pt idx="2">
                  <c:v>541</c:v>
                </c:pt>
              </c:numCache>
            </c:numRef>
          </c:val>
        </c:ser>
        <c:ser>
          <c:idx val="1"/>
          <c:order val="1"/>
          <c:tx>
            <c:v>درصد حاشیه سود ناخالص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n-US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3"/>
              <c:pt idx="0">
                <c:v>فصل اول</c:v>
              </c:pt>
              <c:pt idx="1">
                <c:v>فصل دوم</c:v>
              </c:pt>
              <c:pt idx="2">
                <c:v>فصل سوم</c:v>
              </c:pt>
            </c:strLit>
          </c:cat>
          <c:val>
            <c:numRef>
              <c:f>Sheet1!$AG$47:$AI$47</c:f>
              <c:numCache>
                <c:formatCode>[$-3000401]#,##0</c:formatCode>
                <c:ptCount val="3"/>
                <c:pt idx="0">
                  <c:v>46.400030280038742</c:v>
                </c:pt>
                <c:pt idx="1">
                  <c:v>49.471801426119015</c:v>
                </c:pt>
                <c:pt idx="2">
                  <c:v>51.724365995227437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215898304"/>
        <c:axId val="215897128"/>
      </c:barChart>
      <c:catAx>
        <c:axId val="215898304"/>
        <c:scaling>
          <c:orientation val="maxMin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215897128"/>
        <c:crosses val="autoZero"/>
        <c:auto val="1"/>
        <c:lblAlgn val="ctr"/>
        <c:lblOffset val="100"/>
        <c:noMultiLvlLbl val="0"/>
      </c:catAx>
      <c:valAx>
        <c:axId val="215897128"/>
        <c:scaling>
          <c:orientation val="minMax"/>
        </c:scaling>
        <c:delete val="1"/>
        <c:axPos val="r"/>
        <c:numFmt formatCode="[$-3000401]#,##0" sourceLinked="1"/>
        <c:majorTickMark val="none"/>
        <c:minorTickMark val="none"/>
        <c:tickLblPos val="nextTo"/>
        <c:crossAx val="215898304"/>
        <c:crosses val="autoZero"/>
        <c:crossBetween val="between"/>
      </c:valAx>
    </c:plotArea>
    <c:legend>
      <c:legendPos val="t"/>
      <c:layout/>
      <c:overlay val="0"/>
      <c:txPr>
        <a:bodyPr/>
        <a:lstStyle/>
        <a:p>
          <a:pPr>
            <a:defRPr lang="en-US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23808</xdr:colOff>
      <xdr:row>3</xdr:row>
      <xdr:rowOff>136070</xdr:rowOff>
    </xdr:from>
    <xdr:to>
      <xdr:col>56</xdr:col>
      <xdr:colOff>228062</xdr:colOff>
      <xdr:row>19</xdr:row>
      <xdr:rowOff>241479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38</xdr:col>
      <xdr:colOff>170656</xdr:colOff>
      <xdr:row>37</xdr:row>
      <xdr:rowOff>45359</xdr:rowOff>
    </xdr:from>
    <xdr:to>
      <xdr:col>52</xdr:col>
      <xdr:colOff>138906</xdr:colOff>
      <xdr:row>45</xdr:row>
      <xdr:rowOff>282348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0.08847</cdr:y>
    </cdr:from>
    <cdr:to>
      <cdr:x>0.21068</cdr:x>
      <cdr:y>0.21032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92391"/>
          <a:ext cx="2459584" cy="6781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1"/>
        <a:lstStyle xmlns:a="http://schemas.openxmlformats.org/drawingml/2006/main"/>
        <a:p xmlns:a="http://schemas.openxmlformats.org/drawingml/2006/main">
          <a:pPr lvl="1"/>
          <a:r>
            <a:rPr lang="fa-IR" sz="1100">
              <a:cs typeface="B Titr" pitchFamily="2" charset="-78"/>
            </a:rPr>
            <a:t> 12اهه منتهی به</a:t>
          </a:r>
          <a:r>
            <a:rPr lang="fa-IR" sz="1100" baseline="0">
              <a:cs typeface="B Titr" pitchFamily="2" charset="-78"/>
            </a:rPr>
            <a:t>   1397/12/30 </a:t>
          </a:r>
          <a:endParaRPr lang="fa-IR" sz="1100">
            <a:cs typeface="B Titr" pitchFamily="2" charset="-78"/>
          </a:endParaRPr>
        </a:p>
      </cdr:txBody>
    </cdr:sp>
  </cdr:relSizeAnchor>
  <cdr:relSizeAnchor xmlns:cdr="http://schemas.openxmlformats.org/drawingml/2006/chartDrawing">
    <cdr:from>
      <cdr:x>0.05659</cdr:x>
      <cdr:y>0.16623</cdr:y>
    </cdr:from>
    <cdr:to>
      <cdr:x>0.18735</cdr:x>
      <cdr:y>0.21558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47690" y="870857"/>
          <a:ext cx="1265464" cy="2585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1"/>
        <a:lstStyle xmlns:a="http://schemas.openxmlformats.org/drawingml/2006/main"/>
        <a:p xmlns:a="http://schemas.openxmlformats.org/drawingml/2006/main">
          <a:endParaRPr lang="fa-IR" sz="1100"/>
        </a:p>
      </cdr:txBody>
    </cdr:sp>
  </cdr:relSizeAnchor>
  <cdr:relSizeAnchor xmlns:cdr="http://schemas.openxmlformats.org/drawingml/2006/chartDrawing">
    <cdr:from>
      <cdr:x>0.06643</cdr:x>
      <cdr:y>0.16364</cdr:y>
    </cdr:from>
    <cdr:to>
      <cdr:x>0.2</cdr:x>
      <cdr:y>0.23117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42940" y="857250"/>
          <a:ext cx="1292678" cy="353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1"/>
        <a:lstStyle xmlns:a="http://schemas.openxmlformats.org/drawingml/2006/main"/>
        <a:p xmlns:a="http://schemas.openxmlformats.org/drawingml/2006/main">
          <a:r>
            <a:rPr lang="fa-IR" sz="1600">
              <a:cs typeface="B Titr" pitchFamily="2" charset="-78"/>
            </a:rPr>
            <a:t>یوسفی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S1:AJ52"/>
  <sheetViews>
    <sheetView topLeftCell="AK1" zoomScaleNormal="100" workbookViewId="0">
      <selection activeCell="AA47" sqref="AA47"/>
    </sheetView>
  </sheetViews>
  <sheetFormatPr defaultRowHeight="18" x14ac:dyDescent="0.45"/>
  <cols>
    <col min="14" max="16" width="9" customWidth="1"/>
    <col min="17" max="18" width="8.5703125" customWidth="1"/>
    <col min="19" max="19" width="40.28515625" customWidth="1"/>
    <col min="20" max="20" width="17.7109375" customWidth="1"/>
    <col min="21" max="21" width="19" customWidth="1"/>
    <col min="22" max="22" width="17.7109375" customWidth="1"/>
    <col min="23" max="23" width="18.28515625" customWidth="1"/>
    <col min="24" max="24" width="14.7109375" customWidth="1"/>
    <col min="25" max="25" width="15.5703125" customWidth="1"/>
    <col min="26" max="26" width="13.28515625" customWidth="1"/>
    <col min="27" max="27" width="12.28515625" customWidth="1"/>
    <col min="28" max="28" width="12.28515625" style="14" customWidth="1"/>
    <col min="29" max="29" width="22.28515625" customWidth="1"/>
    <col min="30" max="30" width="22.7109375" customWidth="1"/>
    <col min="31" max="31" width="22.28515625" customWidth="1"/>
    <col min="32" max="32" width="23.85546875" customWidth="1"/>
    <col min="33" max="33" width="20.42578125" customWidth="1"/>
    <col min="34" max="34" width="18.140625" customWidth="1"/>
    <col min="35" max="35" width="17.140625" customWidth="1"/>
    <col min="36" max="36" width="19" customWidth="1"/>
  </cols>
  <sheetData>
    <row r="1" spans="19:36" ht="15" x14ac:dyDescent="0.25">
      <c r="S1" s="33"/>
      <c r="T1" s="2" t="s">
        <v>15</v>
      </c>
      <c r="U1" s="2" t="s">
        <v>26</v>
      </c>
      <c r="V1" s="2" t="s">
        <v>17</v>
      </c>
      <c r="W1" s="2" t="s">
        <v>18</v>
      </c>
      <c r="X1" s="2" t="s">
        <v>15</v>
      </c>
      <c r="Y1" s="2" t="s">
        <v>16</v>
      </c>
      <c r="Z1" s="2" t="s">
        <v>17</v>
      </c>
      <c r="AA1" s="2" t="s">
        <v>18</v>
      </c>
      <c r="AB1" s="13"/>
      <c r="AC1" s="2" t="s">
        <v>29</v>
      </c>
      <c r="AD1" s="2" t="s">
        <v>26</v>
      </c>
      <c r="AE1" s="2" t="s">
        <v>17</v>
      </c>
      <c r="AF1" s="2" t="s">
        <v>18</v>
      </c>
      <c r="AG1" s="2" t="s">
        <v>15</v>
      </c>
      <c r="AH1" s="2" t="s">
        <v>16</v>
      </c>
      <c r="AI1" s="2" t="s">
        <v>17</v>
      </c>
      <c r="AJ1" s="2" t="s">
        <v>18</v>
      </c>
    </row>
    <row r="2" spans="19:36" ht="15" x14ac:dyDescent="0.25">
      <c r="S2" s="33"/>
      <c r="T2" s="2" t="s">
        <v>28</v>
      </c>
      <c r="U2" s="2" t="s">
        <v>27</v>
      </c>
      <c r="V2" s="2" t="s">
        <v>19</v>
      </c>
      <c r="W2" s="2" t="s">
        <v>25</v>
      </c>
      <c r="X2" s="2" t="s">
        <v>21</v>
      </c>
      <c r="Y2" s="2" t="s">
        <v>22</v>
      </c>
      <c r="Z2" s="2" t="s">
        <v>23</v>
      </c>
      <c r="AA2" s="2" t="s">
        <v>24</v>
      </c>
      <c r="AB2" s="2"/>
      <c r="AC2" s="2" t="s">
        <v>29</v>
      </c>
      <c r="AD2" s="2" t="s">
        <v>26</v>
      </c>
      <c r="AE2" s="2" t="s">
        <v>17</v>
      </c>
      <c r="AF2" s="2" t="s">
        <v>18</v>
      </c>
      <c r="AG2" s="2" t="s">
        <v>15</v>
      </c>
      <c r="AH2" s="2" t="s">
        <v>16</v>
      </c>
      <c r="AI2" s="2" t="s">
        <v>17</v>
      </c>
      <c r="AJ2" s="2" t="s">
        <v>18</v>
      </c>
    </row>
    <row r="3" spans="19:36" ht="15" x14ac:dyDescent="0.25">
      <c r="S3" s="33"/>
      <c r="T3" s="1"/>
      <c r="U3" s="1"/>
      <c r="V3" s="1"/>
      <c r="W3" s="1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9:36" ht="15" x14ac:dyDescent="0.25">
      <c r="S4" s="33"/>
      <c r="T4" s="1"/>
      <c r="U4" s="1"/>
      <c r="V4" s="1"/>
      <c r="W4" s="1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9:36" ht="22.5" x14ac:dyDescent="0.55000000000000004">
      <c r="S5" s="3" t="s">
        <v>0</v>
      </c>
      <c r="T5" s="26" t="s">
        <v>30</v>
      </c>
      <c r="U5" s="26" t="s">
        <v>31</v>
      </c>
      <c r="V5" s="26" t="s">
        <v>32</v>
      </c>
      <c r="W5" s="26" t="s">
        <v>33</v>
      </c>
      <c r="X5" s="26" t="s">
        <v>34</v>
      </c>
      <c r="Y5" s="26" t="s">
        <v>35</v>
      </c>
      <c r="Z5" s="26" t="s">
        <v>36</v>
      </c>
      <c r="AA5" s="26" t="s">
        <v>37</v>
      </c>
      <c r="AB5" s="15"/>
      <c r="AC5" s="8"/>
      <c r="AD5" s="8"/>
      <c r="AE5" s="8"/>
    </row>
    <row r="6" spans="19:36" ht="24" x14ac:dyDescent="0.6">
      <c r="S6" s="4" t="s">
        <v>1</v>
      </c>
      <c r="T6" s="26"/>
      <c r="U6" s="26"/>
      <c r="V6" s="26"/>
      <c r="W6" s="26"/>
      <c r="X6" s="26"/>
      <c r="Y6" s="26"/>
      <c r="Z6" s="26"/>
      <c r="AA6" s="26"/>
      <c r="AB6" s="15"/>
      <c r="AC6" s="8"/>
      <c r="AD6" s="8"/>
      <c r="AE6" s="8"/>
    </row>
    <row r="7" spans="19:36" ht="23.25" x14ac:dyDescent="0.6">
      <c r="S7" s="3" t="s">
        <v>2</v>
      </c>
      <c r="T7" s="27">
        <v>435770</v>
      </c>
      <c r="U7" s="27">
        <v>998710</v>
      </c>
      <c r="V7" s="27">
        <v>1370712</v>
      </c>
      <c r="W7" s="27">
        <v>1882825</v>
      </c>
      <c r="X7" s="27">
        <v>581241</v>
      </c>
      <c r="Y7" s="27">
        <v>1164923</v>
      </c>
      <c r="Z7" s="27">
        <v>1920911</v>
      </c>
      <c r="AA7" s="27">
        <v>2518880</v>
      </c>
      <c r="AB7" s="16"/>
      <c r="AC7" s="18">
        <f>T7</f>
        <v>435770</v>
      </c>
      <c r="AD7" s="19">
        <f>U7-T7</f>
        <v>562940</v>
      </c>
      <c r="AE7" s="20">
        <f>V7-U7</f>
        <v>372002</v>
      </c>
      <c r="AF7" s="21">
        <f>W7-V7</f>
        <v>512113</v>
      </c>
      <c r="AG7" s="22">
        <f>X7</f>
        <v>581241</v>
      </c>
      <c r="AH7" s="23">
        <f>Y7-X7</f>
        <v>583682</v>
      </c>
      <c r="AI7" s="24">
        <f>Z7-Y7</f>
        <v>755988</v>
      </c>
      <c r="AJ7" s="25">
        <f>AA7-Z7</f>
        <v>597969</v>
      </c>
    </row>
    <row r="8" spans="19:36" ht="23.25" x14ac:dyDescent="0.6">
      <c r="S8" s="3" t="s">
        <v>3</v>
      </c>
      <c r="T8" s="28">
        <v>-237120</v>
      </c>
      <c r="U8" s="28">
        <v>-535047</v>
      </c>
      <c r="V8" s="28">
        <v>-693623</v>
      </c>
      <c r="W8" s="28">
        <v>-1002736</v>
      </c>
      <c r="X8" s="28">
        <v>-311545</v>
      </c>
      <c r="Y8" s="28">
        <v>-606469</v>
      </c>
      <c r="Z8" s="28">
        <v>-971427</v>
      </c>
      <c r="AA8" s="28">
        <v>-1288439</v>
      </c>
      <c r="AB8" s="16"/>
      <c r="AC8" s="18">
        <f t="shared" ref="AC8:AC46" si="0">T8</f>
        <v>-237120</v>
      </c>
      <c r="AD8" s="19">
        <f t="shared" ref="AD8:AD46" si="1">U8-T8</f>
        <v>-297927</v>
      </c>
      <c r="AE8" s="20">
        <f t="shared" ref="AE8:AE46" si="2">V8-U8</f>
        <v>-158576</v>
      </c>
      <c r="AF8" s="21">
        <f t="shared" ref="AF8:AF46" si="3">W8-V8</f>
        <v>-309113</v>
      </c>
      <c r="AG8" s="22">
        <f t="shared" ref="AG8:AG46" si="4">X8</f>
        <v>-311545</v>
      </c>
      <c r="AH8" s="23">
        <f t="shared" ref="AH8:AH46" si="5">Y8-X8</f>
        <v>-294924</v>
      </c>
      <c r="AI8" s="24">
        <f t="shared" ref="AI8:AI46" si="6">Z8-Y8</f>
        <v>-364958</v>
      </c>
      <c r="AJ8" s="25">
        <f t="shared" ref="AJ8:AJ46" si="7">AA8-Z8</f>
        <v>-317012</v>
      </c>
    </row>
    <row r="9" spans="19:36" ht="23.25" x14ac:dyDescent="0.6">
      <c r="S9" s="5" t="s">
        <v>4</v>
      </c>
      <c r="T9" s="29">
        <v>198650</v>
      </c>
      <c r="U9" s="29">
        <v>463663</v>
      </c>
      <c r="V9" s="29">
        <v>677089</v>
      </c>
      <c r="W9" s="29">
        <v>880089</v>
      </c>
      <c r="X9" s="29">
        <v>269696</v>
      </c>
      <c r="Y9" s="29">
        <v>558454</v>
      </c>
      <c r="Z9" s="29">
        <v>949484</v>
      </c>
      <c r="AA9" s="29">
        <v>1230441</v>
      </c>
      <c r="AB9" s="16"/>
      <c r="AC9" s="18">
        <f t="shared" si="0"/>
        <v>198650</v>
      </c>
      <c r="AD9" s="19">
        <f t="shared" si="1"/>
        <v>265013</v>
      </c>
      <c r="AE9" s="20">
        <f t="shared" si="2"/>
        <v>213426</v>
      </c>
      <c r="AF9" s="21">
        <f t="shared" si="3"/>
        <v>203000</v>
      </c>
      <c r="AG9" s="22">
        <f t="shared" si="4"/>
        <v>269696</v>
      </c>
      <c r="AH9" s="23">
        <f t="shared" si="5"/>
        <v>288758</v>
      </c>
      <c r="AI9" s="24">
        <f t="shared" si="6"/>
        <v>391030</v>
      </c>
      <c r="AJ9" s="25">
        <f t="shared" si="7"/>
        <v>280957</v>
      </c>
    </row>
    <row r="10" spans="19:36" ht="23.25" x14ac:dyDescent="0.6">
      <c r="S10" s="3" t="s">
        <v>5</v>
      </c>
      <c r="T10" s="28">
        <v>-27241</v>
      </c>
      <c r="U10" s="28">
        <v>-60484</v>
      </c>
      <c r="V10" s="28">
        <v>-90218</v>
      </c>
      <c r="W10" s="28">
        <v>-127009</v>
      </c>
      <c r="X10" s="28">
        <v>-30500</v>
      </c>
      <c r="Y10" s="28">
        <v>-67750</v>
      </c>
      <c r="Z10" s="28">
        <v>-94079</v>
      </c>
      <c r="AA10" s="28">
        <v>-145302</v>
      </c>
      <c r="AB10" s="16"/>
      <c r="AC10" s="18">
        <f t="shared" si="0"/>
        <v>-27241</v>
      </c>
      <c r="AD10" s="19">
        <f t="shared" si="1"/>
        <v>-33243</v>
      </c>
      <c r="AE10" s="20">
        <f t="shared" si="2"/>
        <v>-29734</v>
      </c>
      <c r="AF10" s="21">
        <f t="shared" si="3"/>
        <v>-36791</v>
      </c>
      <c r="AG10" s="22">
        <f t="shared" si="4"/>
        <v>-30500</v>
      </c>
      <c r="AH10" s="23">
        <f t="shared" si="5"/>
        <v>-37250</v>
      </c>
      <c r="AI10" s="24">
        <f t="shared" si="6"/>
        <v>-26329</v>
      </c>
      <c r="AJ10" s="25">
        <f t="shared" si="7"/>
        <v>-51223</v>
      </c>
    </row>
    <row r="11" spans="19:36" ht="23.25" x14ac:dyDescent="0.6">
      <c r="S11" s="3" t="s">
        <v>6</v>
      </c>
      <c r="T11" s="27">
        <v>1235</v>
      </c>
      <c r="U11" s="27">
        <v>2267</v>
      </c>
      <c r="V11" s="27">
        <v>2412</v>
      </c>
      <c r="W11" s="27">
        <v>2466</v>
      </c>
      <c r="X11" s="30">
        <v>25</v>
      </c>
      <c r="Y11" s="30">
        <v>192</v>
      </c>
      <c r="Z11" s="30">
        <v>496</v>
      </c>
      <c r="AA11" s="30">
        <v>779</v>
      </c>
      <c r="AB11" s="16"/>
      <c r="AC11" s="18">
        <f t="shared" si="0"/>
        <v>1235</v>
      </c>
      <c r="AD11" s="19">
        <f t="shared" si="1"/>
        <v>1032</v>
      </c>
      <c r="AE11" s="20">
        <f t="shared" si="2"/>
        <v>145</v>
      </c>
      <c r="AF11" s="21">
        <f t="shared" si="3"/>
        <v>54</v>
      </c>
      <c r="AG11" s="22">
        <f t="shared" si="4"/>
        <v>25</v>
      </c>
      <c r="AH11" s="23">
        <f t="shared" si="5"/>
        <v>167</v>
      </c>
      <c r="AI11" s="24">
        <f t="shared" si="6"/>
        <v>304</v>
      </c>
      <c r="AJ11" s="25">
        <f t="shared" si="7"/>
        <v>283</v>
      </c>
    </row>
    <row r="12" spans="19:36" ht="23.25" x14ac:dyDescent="0.6">
      <c r="S12" s="3" t="s">
        <v>7</v>
      </c>
      <c r="T12" s="30">
        <v>0</v>
      </c>
      <c r="U12" s="30">
        <v>0</v>
      </c>
      <c r="V12" s="30">
        <v>0</v>
      </c>
      <c r="W12" s="31">
        <v>-940</v>
      </c>
      <c r="X12" s="30">
        <v>0</v>
      </c>
      <c r="Y12" s="28">
        <v>-25472</v>
      </c>
      <c r="Z12" s="28">
        <v>-35776</v>
      </c>
      <c r="AA12" s="28">
        <v>-34356</v>
      </c>
      <c r="AB12" s="16"/>
      <c r="AC12" s="18">
        <f t="shared" si="0"/>
        <v>0</v>
      </c>
      <c r="AD12" s="19">
        <f t="shared" si="1"/>
        <v>0</v>
      </c>
      <c r="AE12" s="20">
        <f t="shared" si="2"/>
        <v>0</v>
      </c>
      <c r="AF12" s="21">
        <f t="shared" si="3"/>
        <v>-940</v>
      </c>
      <c r="AG12" s="22">
        <f t="shared" si="4"/>
        <v>0</v>
      </c>
      <c r="AH12" s="23">
        <f t="shared" si="5"/>
        <v>-25472</v>
      </c>
      <c r="AI12" s="24">
        <f t="shared" si="6"/>
        <v>-10304</v>
      </c>
      <c r="AJ12" s="25">
        <f t="shared" si="7"/>
        <v>1420</v>
      </c>
    </row>
    <row r="13" spans="19:36" ht="23.25" x14ac:dyDescent="0.6">
      <c r="S13" s="5" t="s">
        <v>8</v>
      </c>
      <c r="T13" s="29">
        <v>172644</v>
      </c>
      <c r="U13" s="29">
        <v>405446</v>
      </c>
      <c r="V13" s="29">
        <v>589283</v>
      </c>
      <c r="W13" s="29">
        <v>754606</v>
      </c>
      <c r="X13" s="29">
        <v>239221</v>
      </c>
      <c r="Y13" s="29">
        <v>465424</v>
      </c>
      <c r="Z13" s="29">
        <v>820125</v>
      </c>
      <c r="AA13" s="29">
        <v>1051562</v>
      </c>
      <c r="AB13" s="16"/>
      <c r="AC13" s="18">
        <f t="shared" si="0"/>
        <v>172644</v>
      </c>
      <c r="AD13" s="19">
        <f t="shared" si="1"/>
        <v>232802</v>
      </c>
      <c r="AE13" s="20">
        <f t="shared" si="2"/>
        <v>183837</v>
      </c>
      <c r="AF13" s="21">
        <f t="shared" si="3"/>
        <v>165323</v>
      </c>
      <c r="AG13" s="22">
        <f t="shared" si="4"/>
        <v>239221</v>
      </c>
      <c r="AH13" s="23">
        <f t="shared" si="5"/>
        <v>226203</v>
      </c>
      <c r="AI13" s="24">
        <f t="shared" si="6"/>
        <v>354701</v>
      </c>
      <c r="AJ13" s="25">
        <f t="shared" si="7"/>
        <v>231437</v>
      </c>
    </row>
    <row r="14" spans="19:36" ht="23.25" x14ac:dyDescent="0.6">
      <c r="S14" s="3" t="s">
        <v>9</v>
      </c>
      <c r="T14" s="28">
        <v>-71368</v>
      </c>
      <c r="U14" s="28">
        <v>-143910</v>
      </c>
      <c r="V14" s="28">
        <v>-226651</v>
      </c>
      <c r="W14" s="28">
        <v>-297796</v>
      </c>
      <c r="X14" s="28">
        <v>-72500</v>
      </c>
      <c r="Y14" s="28">
        <v>-138906</v>
      </c>
      <c r="Z14" s="28">
        <v>-222498</v>
      </c>
      <c r="AA14" s="28">
        <v>-284505</v>
      </c>
      <c r="AB14" s="16"/>
      <c r="AC14" s="18">
        <f t="shared" si="0"/>
        <v>-71368</v>
      </c>
      <c r="AD14" s="19">
        <f t="shared" si="1"/>
        <v>-72542</v>
      </c>
      <c r="AE14" s="20">
        <f t="shared" si="2"/>
        <v>-82741</v>
      </c>
      <c r="AF14" s="21">
        <f t="shared" si="3"/>
        <v>-71145</v>
      </c>
      <c r="AG14" s="22">
        <f t="shared" si="4"/>
        <v>-72500</v>
      </c>
      <c r="AH14" s="23">
        <f t="shared" si="5"/>
        <v>-66406</v>
      </c>
      <c r="AI14" s="24">
        <f t="shared" si="6"/>
        <v>-83592</v>
      </c>
      <c r="AJ14" s="25">
        <f t="shared" si="7"/>
        <v>-62007</v>
      </c>
    </row>
    <row r="15" spans="19:36" ht="45.75" x14ac:dyDescent="0.6">
      <c r="S15" s="3" t="s">
        <v>10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16"/>
      <c r="AC15" s="18">
        <f t="shared" si="0"/>
        <v>0</v>
      </c>
      <c r="AD15" s="19">
        <f t="shared" si="1"/>
        <v>0</v>
      </c>
      <c r="AE15" s="20">
        <f t="shared" si="2"/>
        <v>0</v>
      </c>
      <c r="AF15" s="21">
        <f t="shared" si="3"/>
        <v>0</v>
      </c>
      <c r="AG15" s="22">
        <f t="shared" si="4"/>
        <v>0</v>
      </c>
      <c r="AH15" s="23">
        <f t="shared" si="5"/>
        <v>0</v>
      </c>
      <c r="AI15" s="24">
        <f t="shared" si="6"/>
        <v>0</v>
      </c>
      <c r="AJ15" s="25">
        <f t="shared" si="7"/>
        <v>0</v>
      </c>
    </row>
    <row r="16" spans="19:36" ht="45.75" x14ac:dyDescent="0.6">
      <c r="S16" s="3" t="s">
        <v>11</v>
      </c>
      <c r="T16" s="30">
        <v>231</v>
      </c>
      <c r="U16" s="27">
        <v>1226</v>
      </c>
      <c r="V16" s="27">
        <v>1281</v>
      </c>
      <c r="W16" s="27">
        <v>25465</v>
      </c>
      <c r="X16" s="30">
        <v>994</v>
      </c>
      <c r="Y16" s="31">
        <v>-5</v>
      </c>
      <c r="Z16" s="28">
        <v>-2310</v>
      </c>
      <c r="AA16" s="28">
        <v>-7673</v>
      </c>
      <c r="AB16" s="16"/>
      <c r="AC16" s="18">
        <f t="shared" si="0"/>
        <v>231</v>
      </c>
      <c r="AD16" s="19">
        <f t="shared" si="1"/>
        <v>995</v>
      </c>
      <c r="AE16" s="20">
        <f t="shared" si="2"/>
        <v>55</v>
      </c>
      <c r="AF16" s="21">
        <f t="shared" si="3"/>
        <v>24184</v>
      </c>
      <c r="AG16" s="22">
        <f t="shared" si="4"/>
        <v>994</v>
      </c>
      <c r="AH16" s="23">
        <f t="shared" si="5"/>
        <v>-999</v>
      </c>
      <c r="AI16" s="24">
        <f t="shared" si="6"/>
        <v>-2305</v>
      </c>
      <c r="AJ16" s="25">
        <f t="shared" si="7"/>
        <v>-5363</v>
      </c>
    </row>
    <row r="17" spans="19:36" ht="23.25" x14ac:dyDescent="0.6">
      <c r="S17" s="5"/>
      <c r="T17" s="29">
        <v>101507</v>
      </c>
      <c r="U17" s="29">
        <v>262762</v>
      </c>
      <c r="V17" s="29">
        <v>363913</v>
      </c>
      <c r="W17" s="29">
        <v>482275</v>
      </c>
      <c r="X17" s="29">
        <v>167715</v>
      </c>
      <c r="Y17" s="29">
        <v>326513</v>
      </c>
      <c r="Z17" s="29">
        <v>595317</v>
      </c>
      <c r="AA17" s="29">
        <v>759384</v>
      </c>
      <c r="AB17" s="16"/>
      <c r="AC17" s="18">
        <f t="shared" si="0"/>
        <v>101507</v>
      </c>
      <c r="AD17" s="19">
        <f t="shared" si="1"/>
        <v>161255</v>
      </c>
      <c r="AE17" s="20">
        <f t="shared" si="2"/>
        <v>101151</v>
      </c>
      <c r="AF17" s="21">
        <f t="shared" si="3"/>
        <v>118362</v>
      </c>
      <c r="AG17" s="22">
        <f t="shared" si="4"/>
        <v>167715</v>
      </c>
      <c r="AH17" s="23">
        <f t="shared" si="5"/>
        <v>158798</v>
      </c>
      <c r="AI17" s="24">
        <f t="shared" si="6"/>
        <v>268804</v>
      </c>
      <c r="AJ17" s="25">
        <f t="shared" si="7"/>
        <v>164067</v>
      </c>
    </row>
    <row r="18" spans="19:36" ht="23.25" x14ac:dyDescent="0.6">
      <c r="S18" s="3" t="s">
        <v>12</v>
      </c>
      <c r="T18" s="28">
        <v>-22768</v>
      </c>
      <c r="U18" s="28">
        <v>-59046</v>
      </c>
      <c r="V18" s="28">
        <v>-81806</v>
      </c>
      <c r="W18" s="28">
        <v>-107422</v>
      </c>
      <c r="X18" s="28">
        <v>-37639</v>
      </c>
      <c r="Y18" s="28">
        <v>-66102</v>
      </c>
      <c r="Z18" s="28">
        <v>-125217</v>
      </c>
      <c r="AA18" s="28">
        <v>-161078</v>
      </c>
      <c r="AB18" s="16"/>
      <c r="AC18" s="18">
        <f t="shared" si="0"/>
        <v>-22768</v>
      </c>
      <c r="AD18" s="19">
        <f t="shared" si="1"/>
        <v>-36278</v>
      </c>
      <c r="AE18" s="20">
        <f t="shared" si="2"/>
        <v>-22760</v>
      </c>
      <c r="AF18" s="21">
        <f t="shared" si="3"/>
        <v>-25616</v>
      </c>
      <c r="AG18" s="22">
        <f t="shared" si="4"/>
        <v>-37639</v>
      </c>
      <c r="AH18" s="23">
        <f t="shared" si="5"/>
        <v>-28463</v>
      </c>
      <c r="AI18" s="24">
        <f t="shared" si="6"/>
        <v>-59115</v>
      </c>
      <c r="AJ18" s="25">
        <f t="shared" si="7"/>
        <v>-35861</v>
      </c>
    </row>
    <row r="19" spans="19:36" ht="23.25" x14ac:dyDescent="0.6">
      <c r="S19" s="5"/>
      <c r="T19" s="29">
        <v>78739</v>
      </c>
      <c r="U19" s="29">
        <v>203716</v>
      </c>
      <c r="V19" s="29">
        <v>282107</v>
      </c>
      <c r="W19" s="29">
        <v>374853</v>
      </c>
      <c r="X19" s="29">
        <v>130076</v>
      </c>
      <c r="Y19" s="29">
        <v>260411</v>
      </c>
      <c r="Z19" s="29">
        <v>470100</v>
      </c>
      <c r="AA19" s="29">
        <v>598306</v>
      </c>
      <c r="AB19" s="16"/>
      <c r="AC19" s="18">
        <f t="shared" si="0"/>
        <v>78739</v>
      </c>
      <c r="AD19" s="19">
        <f t="shared" si="1"/>
        <v>124977</v>
      </c>
      <c r="AE19" s="20">
        <f t="shared" si="2"/>
        <v>78391</v>
      </c>
      <c r="AF19" s="21">
        <f t="shared" si="3"/>
        <v>92746</v>
      </c>
      <c r="AG19" s="22">
        <f t="shared" si="4"/>
        <v>130076</v>
      </c>
      <c r="AH19" s="23">
        <f t="shared" si="5"/>
        <v>130335</v>
      </c>
      <c r="AI19" s="24">
        <f t="shared" si="6"/>
        <v>209689</v>
      </c>
      <c r="AJ19" s="25">
        <f t="shared" si="7"/>
        <v>128206</v>
      </c>
    </row>
    <row r="20" spans="19:36" ht="23.25" x14ac:dyDescent="0.6">
      <c r="S20" s="3"/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0</v>
      </c>
      <c r="AA20" s="30">
        <v>0</v>
      </c>
      <c r="AB20" s="16"/>
      <c r="AC20" s="18">
        <f t="shared" si="0"/>
        <v>0</v>
      </c>
      <c r="AD20" s="19">
        <f t="shared" si="1"/>
        <v>0</v>
      </c>
      <c r="AE20" s="20">
        <f t="shared" si="2"/>
        <v>0</v>
      </c>
      <c r="AF20" s="21">
        <f t="shared" si="3"/>
        <v>0</v>
      </c>
      <c r="AG20" s="22">
        <f t="shared" si="4"/>
        <v>0</v>
      </c>
      <c r="AH20" s="23">
        <f t="shared" si="5"/>
        <v>0</v>
      </c>
      <c r="AI20" s="24">
        <f t="shared" si="6"/>
        <v>0</v>
      </c>
      <c r="AJ20" s="25">
        <f t="shared" si="7"/>
        <v>0</v>
      </c>
    </row>
    <row r="21" spans="19:36" ht="23.25" x14ac:dyDescent="0.6">
      <c r="S21" s="5" t="s">
        <v>1</v>
      </c>
      <c r="T21" s="29">
        <v>78739</v>
      </c>
      <c r="U21" s="29">
        <v>203716</v>
      </c>
      <c r="V21" s="29">
        <v>282107</v>
      </c>
      <c r="W21" s="29">
        <v>374853</v>
      </c>
      <c r="X21" s="29">
        <v>130076</v>
      </c>
      <c r="Y21" s="29">
        <v>260411</v>
      </c>
      <c r="Z21" s="29">
        <v>470100</v>
      </c>
      <c r="AA21" s="29">
        <v>598306</v>
      </c>
      <c r="AB21" s="16"/>
      <c r="AC21" s="18">
        <f t="shared" si="0"/>
        <v>78739</v>
      </c>
      <c r="AD21" s="19">
        <f t="shared" si="1"/>
        <v>124977</v>
      </c>
      <c r="AE21" s="20">
        <f t="shared" si="2"/>
        <v>78391</v>
      </c>
      <c r="AF21" s="21">
        <f t="shared" si="3"/>
        <v>92746</v>
      </c>
      <c r="AG21" s="22">
        <f t="shared" si="4"/>
        <v>130076</v>
      </c>
      <c r="AH21" s="23">
        <f t="shared" si="5"/>
        <v>130335</v>
      </c>
      <c r="AI21" s="24">
        <f t="shared" si="6"/>
        <v>209689</v>
      </c>
      <c r="AJ21" s="25">
        <f t="shared" si="7"/>
        <v>128206</v>
      </c>
    </row>
    <row r="22" spans="19:36" ht="23.25" x14ac:dyDescent="0.6">
      <c r="S22" s="3"/>
      <c r="T22" s="26"/>
      <c r="U22" s="26"/>
      <c r="V22" s="26"/>
      <c r="W22" s="26"/>
      <c r="X22" s="26"/>
      <c r="Y22" s="26"/>
      <c r="Z22" s="26"/>
      <c r="AA22" s="26"/>
      <c r="AB22" s="16"/>
      <c r="AC22" s="18">
        <f t="shared" si="0"/>
        <v>0</v>
      </c>
      <c r="AD22" s="19">
        <f t="shared" si="1"/>
        <v>0</v>
      </c>
      <c r="AE22" s="20">
        <f t="shared" si="2"/>
        <v>0</v>
      </c>
      <c r="AF22" s="21">
        <f t="shared" si="3"/>
        <v>0</v>
      </c>
      <c r="AG22" s="22">
        <f t="shared" si="4"/>
        <v>0</v>
      </c>
      <c r="AH22" s="23">
        <f t="shared" si="5"/>
        <v>0</v>
      </c>
      <c r="AI22" s="24">
        <f t="shared" si="6"/>
        <v>0</v>
      </c>
      <c r="AJ22" s="25">
        <f t="shared" si="7"/>
        <v>0</v>
      </c>
    </row>
    <row r="23" spans="19:36" ht="23.25" x14ac:dyDescent="0.6">
      <c r="S23" s="3"/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0</v>
      </c>
      <c r="AA23" s="30">
        <v>0</v>
      </c>
      <c r="AB23" s="16"/>
      <c r="AC23" s="18">
        <f t="shared" si="0"/>
        <v>0</v>
      </c>
      <c r="AD23" s="19">
        <f t="shared" si="1"/>
        <v>0</v>
      </c>
      <c r="AE23" s="20">
        <f t="shared" si="2"/>
        <v>0</v>
      </c>
      <c r="AF23" s="21">
        <f t="shared" si="3"/>
        <v>0</v>
      </c>
      <c r="AG23" s="22">
        <f t="shared" si="4"/>
        <v>0</v>
      </c>
      <c r="AH23" s="23">
        <f t="shared" si="5"/>
        <v>0</v>
      </c>
      <c r="AI23" s="24">
        <f t="shared" si="6"/>
        <v>0</v>
      </c>
      <c r="AJ23" s="25">
        <f t="shared" si="7"/>
        <v>0</v>
      </c>
    </row>
    <row r="24" spans="19:36" ht="23.25" x14ac:dyDescent="0.6">
      <c r="S24" s="3"/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0</v>
      </c>
      <c r="AA24" s="30">
        <v>0</v>
      </c>
      <c r="AB24" s="16"/>
      <c r="AC24" s="18">
        <f t="shared" si="0"/>
        <v>0</v>
      </c>
      <c r="AD24" s="19">
        <f t="shared" si="1"/>
        <v>0</v>
      </c>
      <c r="AE24" s="20">
        <f t="shared" si="2"/>
        <v>0</v>
      </c>
      <c r="AF24" s="21">
        <f t="shared" si="3"/>
        <v>0</v>
      </c>
      <c r="AG24" s="22">
        <f t="shared" si="4"/>
        <v>0</v>
      </c>
      <c r="AH24" s="23">
        <f t="shared" si="5"/>
        <v>0</v>
      </c>
      <c r="AI24" s="24">
        <f t="shared" si="6"/>
        <v>0</v>
      </c>
      <c r="AJ24" s="25">
        <f t="shared" si="7"/>
        <v>0</v>
      </c>
    </row>
    <row r="25" spans="19:36" ht="23.25" x14ac:dyDescent="0.6">
      <c r="S25" s="3"/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0</v>
      </c>
      <c r="AA25" s="30">
        <v>0</v>
      </c>
      <c r="AB25" s="16"/>
      <c r="AC25" s="18">
        <f t="shared" si="0"/>
        <v>0</v>
      </c>
      <c r="AD25" s="19">
        <f t="shared" si="1"/>
        <v>0</v>
      </c>
      <c r="AE25" s="20">
        <f t="shared" si="2"/>
        <v>0</v>
      </c>
      <c r="AF25" s="21">
        <f t="shared" si="3"/>
        <v>0</v>
      </c>
      <c r="AG25" s="22">
        <f t="shared" si="4"/>
        <v>0</v>
      </c>
      <c r="AH25" s="23">
        <f t="shared" si="5"/>
        <v>0</v>
      </c>
      <c r="AI25" s="24">
        <f t="shared" si="6"/>
        <v>0</v>
      </c>
      <c r="AJ25" s="25">
        <f t="shared" si="7"/>
        <v>0</v>
      </c>
    </row>
    <row r="26" spans="19:36" ht="23.25" x14ac:dyDescent="0.6">
      <c r="S26" s="5"/>
      <c r="T26" s="32">
        <v>0</v>
      </c>
      <c r="U26" s="32">
        <v>0</v>
      </c>
      <c r="V26" s="32">
        <v>0</v>
      </c>
      <c r="W26" s="32">
        <v>0</v>
      </c>
      <c r="X26" s="32">
        <v>0</v>
      </c>
      <c r="Y26" s="32">
        <v>0</v>
      </c>
      <c r="Z26" s="32">
        <v>0</v>
      </c>
      <c r="AA26" s="32">
        <v>0</v>
      </c>
      <c r="AB26" s="16"/>
      <c r="AC26" s="18">
        <f t="shared" si="0"/>
        <v>0</v>
      </c>
      <c r="AD26" s="19">
        <f t="shared" si="1"/>
        <v>0</v>
      </c>
      <c r="AE26" s="20">
        <f t="shared" si="2"/>
        <v>0</v>
      </c>
      <c r="AF26" s="21">
        <f t="shared" si="3"/>
        <v>0</v>
      </c>
      <c r="AG26" s="22">
        <f t="shared" si="4"/>
        <v>0</v>
      </c>
      <c r="AH26" s="23">
        <f t="shared" si="5"/>
        <v>0</v>
      </c>
      <c r="AI26" s="24">
        <f t="shared" si="6"/>
        <v>0</v>
      </c>
      <c r="AJ26" s="25">
        <f t="shared" si="7"/>
        <v>0</v>
      </c>
    </row>
    <row r="27" spans="19:36" ht="23.25" x14ac:dyDescent="0.6">
      <c r="S27" s="3"/>
      <c r="T27" s="26"/>
      <c r="U27" s="26"/>
      <c r="V27" s="26"/>
      <c r="W27" s="26"/>
      <c r="X27" s="26"/>
      <c r="Y27" s="26"/>
      <c r="Z27" s="26"/>
      <c r="AA27" s="26"/>
      <c r="AB27" s="16"/>
      <c r="AC27" s="18">
        <f t="shared" si="0"/>
        <v>0</v>
      </c>
      <c r="AD27" s="19">
        <f t="shared" si="1"/>
        <v>0</v>
      </c>
      <c r="AE27" s="20">
        <f t="shared" si="2"/>
        <v>0</v>
      </c>
      <c r="AF27" s="21">
        <f t="shared" si="3"/>
        <v>0</v>
      </c>
      <c r="AG27" s="22">
        <f t="shared" si="4"/>
        <v>0</v>
      </c>
      <c r="AH27" s="23">
        <f t="shared" si="5"/>
        <v>0</v>
      </c>
      <c r="AI27" s="24">
        <f t="shared" si="6"/>
        <v>0</v>
      </c>
      <c r="AJ27" s="25">
        <f t="shared" si="7"/>
        <v>0</v>
      </c>
    </row>
    <row r="28" spans="19:36" ht="23.25" x14ac:dyDescent="0.6">
      <c r="S28" s="3"/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16"/>
      <c r="AC28" s="18">
        <f t="shared" si="0"/>
        <v>0</v>
      </c>
      <c r="AD28" s="19">
        <f t="shared" si="1"/>
        <v>0</v>
      </c>
      <c r="AE28" s="20">
        <f t="shared" si="2"/>
        <v>0</v>
      </c>
      <c r="AF28" s="21">
        <f t="shared" si="3"/>
        <v>0</v>
      </c>
      <c r="AG28" s="22">
        <f t="shared" si="4"/>
        <v>0</v>
      </c>
      <c r="AH28" s="23">
        <f t="shared" si="5"/>
        <v>0</v>
      </c>
      <c r="AI28" s="24">
        <f t="shared" si="6"/>
        <v>0</v>
      </c>
      <c r="AJ28" s="25">
        <f t="shared" si="7"/>
        <v>0</v>
      </c>
    </row>
    <row r="29" spans="19:36" ht="23.25" x14ac:dyDescent="0.6">
      <c r="S29" s="3"/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0</v>
      </c>
      <c r="AA29" s="30">
        <v>0</v>
      </c>
      <c r="AB29" s="16"/>
      <c r="AC29" s="18">
        <f t="shared" si="0"/>
        <v>0</v>
      </c>
      <c r="AD29" s="19">
        <f t="shared" si="1"/>
        <v>0</v>
      </c>
      <c r="AE29" s="20">
        <f t="shared" si="2"/>
        <v>0</v>
      </c>
      <c r="AF29" s="21">
        <f t="shared" si="3"/>
        <v>0</v>
      </c>
      <c r="AG29" s="22">
        <f t="shared" si="4"/>
        <v>0</v>
      </c>
      <c r="AH29" s="23">
        <f t="shared" si="5"/>
        <v>0</v>
      </c>
      <c r="AI29" s="24">
        <f t="shared" si="6"/>
        <v>0</v>
      </c>
      <c r="AJ29" s="25">
        <f t="shared" si="7"/>
        <v>0</v>
      </c>
    </row>
    <row r="30" spans="19:36" ht="23.25" x14ac:dyDescent="0.6">
      <c r="S30" s="3"/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0</v>
      </c>
      <c r="AA30" s="30">
        <v>0</v>
      </c>
      <c r="AB30" s="16"/>
      <c r="AC30" s="18">
        <f t="shared" si="0"/>
        <v>0</v>
      </c>
      <c r="AD30" s="19">
        <f t="shared" si="1"/>
        <v>0</v>
      </c>
      <c r="AE30" s="20">
        <f t="shared" si="2"/>
        <v>0</v>
      </c>
      <c r="AF30" s="21">
        <f t="shared" si="3"/>
        <v>0</v>
      </c>
      <c r="AG30" s="22">
        <f t="shared" si="4"/>
        <v>0</v>
      </c>
      <c r="AH30" s="23">
        <f t="shared" si="5"/>
        <v>0</v>
      </c>
      <c r="AI30" s="24">
        <f t="shared" si="6"/>
        <v>0</v>
      </c>
      <c r="AJ30" s="25">
        <f t="shared" si="7"/>
        <v>0</v>
      </c>
    </row>
    <row r="31" spans="19:36" ht="23.25" x14ac:dyDescent="0.6">
      <c r="S31" s="5"/>
      <c r="T31" s="32">
        <v>0</v>
      </c>
      <c r="U31" s="32">
        <v>0</v>
      </c>
      <c r="V31" s="32">
        <v>0</v>
      </c>
      <c r="W31" s="32">
        <v>0</v>
      </c>
      <c r="X31" s="32">
        <v>0</v>
      </c>
      <c r="Y31" s="32">
        <v>0</v>
      </c>
      <c r="Z31" s="32">
        <v>0</v>
      </c>
      <c r="AA31" s="32">
        <v>0</v>
      </c>
      <c r="AB31" s="16"/>
      <c r="AC31" s="18">
        <f t="shared" si="0"/>
        <v>0</v>
      </c>
      <c r="AD31" s="19">
        <f t="shared" si="1"/>
        <v>0</v>
      </c>
      <c r="AE31" s="20">
        <f t="shared" si="2"/>
        <v>0</v>
      </c>
      <c r="AF31" s="21">
        <f t="shared" si="3"/>
        <v>0</v>
      </c>
      <c r="AG31" s="22">
        <f t="shared" si="4"/>
        <v>0</v>
      </c>
      <c r="AH31" s="23">
        <f t="shared" si="5"/>
        <v>0</v>
      </c>
      <c r="AI31" s="24">
        <f t="shared" si="6"/>
        <v>0</v>
      </c>
      <c r="AJ31" s="25">
        <f t="shared" si="7"/>
        <v>0</v>
      </c>
    </row>
    <row r="32" spans="19:36" ht="23.25" x14ac:dyDescent="0.6">
      <c r="S32" s="3"/>
      <c r="T32" s="26"/>
      <c r="U32" s="26"/>
      <c r="V32" s="26"/>
      <c r="W32" s="26"/>
      <c r="X32" s="26"/>
      <c r="Y32" s="26"/>
      <c r="Z32" s="26"/>
      <c r="AA32" s="26"/>
      <c r="AB32" s="16"/>
      <c r="AC32" s="18">
        <f t="shared" si="0"/>
        <v>0</v>
      </c>
      <c r="AD32" s="19">
        <f t="shared" si="1"/>
        <v>0</v>
      </c>
      <c r="AE32" s="20">
        <f t="shared" si="2"/>
        <v>0</v>
      </c>
      <c r="AF32" s="21">
        <f t="shared" si="3"/>
        <v>0</v>
      </c>
      <c r="AG32" s="22">
        <f t="shared" si="4"/>
        <v>0</v>
      </c>
      <c r="AH32" s="23">
        <f t="shared" si="5"/>
        <v>0</v>
      </c>
      <c r="AI32" s="24">
        <f t="shared" si="6"/>
        <v>0</v>
      </c>
      <c r="AJ32" s="25">
        <f t="shared" si="7"/>
        <v>0</v>
      </c>
    </row>
    <row r="33" spans="19:36" ht="23.25" x14ac:dyDescent="0.6">
      <c r="S33" s="5"/>
      <c r="T33" s="29">
        <v>78739</v>
      </c>
      <c r="U33" s="29">
        <v>203716</v>
      </c>
      <c r="V33" s="29">
        <v>282107</v>
      </c>
      <c r="W33" s="29">
        <v>374853</v>
      </c>
      <c r="X33" s="29">
        <v>130076</v>
      </c>
      <c r="Y33" s="29">
        <v>260411</v>
      </c>
      <c r="Z33" s="29">
        <v>470100</v>
      </c>
      <c r="AA33" s="29">
        <v>598306</v>
      </c>
      <c r="AB33" s="16"/>
      <c r="AC33" s="18">
        <f t="shared" si="0"/>
        <v>78739</v>
      </c>
      <c r="AD33" s="19">
        <f t="shared" si="1"/>
        <v>124977</v>
      </c>
      <c r="AE33" s="20">
        <f t="shared" si="2"/>
        <v>78391</v>
      </c>
      <c r="AF33" s="21">
        <f t="shared" si="3"/>
        <v>92746</v>
      </c>
      <c r="AG33" s="22">
        <f t="shared" si="4"/>
        <v>130076</v>
      </c>
      <c r="AH33" s="23">
        <f t="shared" si="5"/>
        <v>130335</v>
      </c>
      <c r="AI33" s="24">
        <f t="shared" si="6"/>
        <v>209689</v>
      </c>
      <c r="AJ33" s="25">
        <f t="shared" si="7"/>
        <v>128206</v>
      </c>
    </row>
    <row r="34" spans="19:36" ht="23.25" x14ac:dyDescent="0.6">
      <c r="S34" s="3"/>
      <c r="T34" s="27">
        <v>416162</v>
      </c>
      <c r="U34" s="27">
        <v>416162</v>
      </c>
      <c r="V34" s="27">
        <v>416162</v>
      </c>
      <c r="W34" s="27">
        <v>416162</v>
      </c>
      <c r="X34" s="27">
        <v>411808</v>
      </c>
      <c r="Y34" s="27">
        <v>411808</v>
      </c>
      <c r="Z34" s="27">
        <v>411808</v>
      </c>
      <c r="AA34" s="27">
        <v>411808</v>
      </c>
      <c r="AB34" s="16"/>
      <c r="AC34" s="18">
        <f t="shared" si="0"/>
        <v>416162</v>
      </c>
      <c r="AD34" s="19">
        <f t="shared" si="1"/>
        <v>0</v>
      </c>
      <c r="AE34" s="20">
        <f t="shared" si="2"/>
        <v>0</v>
      </c>
      <c r="AF34" s="21">
        <f t="shared" si="3"/>
        <v>0</v>
      </c>
      <c r="AG34" s="22">
        <f t="shared" si="4"/>
        <v>411808</v>
      </c>
      <c r="AH34" s="23">
        <f t="shared" si="5"/>
        <v>0</v>
      </c>
      <c r="AI34" s="24">
        <f t="shared" si="6"/>
        <v>0</v>
      </c>
      <c r="AJ34" s="25">
        <f t="shared" si="7"/>
        <v>0</v>
      </c>
    </row>
    <row r="35" spans="19:36" ht="23.25" x14ac:dyDescent="0.6">
      <c r="S35" s="3"/>
      <c r="T35" s="31">
        <v>-94</v>
      </c>
      <c r="U35" s="28">
        <v>-121548</v>
      </c>
      <c r="V35" s="28">
        <v>-105851</v>
      </c>
      <c r="W35" s="28">
        <v>-99598</v>
      </c>
      <c r="X35" s="30">
        <v>0</v>
      </c>
      <c r="Y35" s="28">
        <v>-21606</v>
      </c>
      <c r="Z35" s="28">
        <v>-8391</v>
      </c>
      <c r="AA35" s="28">
        <v>-11002</v>
      </c>
      <c r="AB35" s="16"/>
      <c r="AC35" s="18">
        <f t="shared" si="0"/>
        <v>-94</v>
      </c>
      <c r="AD35" s="19">
        <f t="shared" si="1"/>
        <v>-121454</v>
      </c>
      <c r="AE35" s="20">
        <f t="shared" si="2"/>
        <v>15697</v>
      </c>
      <c r="AF35" s="21">
        <f t="shared" si="3"/>
        <v>6253</v>
      </c>
      <c r="AG35" s="22">
        <f t="shared" si="4"/>
        <v>0</v>
      </c>
      <c r="AH35" s="23">
        <f t="shared" si="5"/>
        <v>-21606</v>
      </c>
      <c r="AI35" s="24">
        <f t="shared" si="6"/>
        <v>13215</v>
      </c>
      <c r="AJ35" s="25">
        <f t="shared" si="7"/>
        <v>-2611</v>
      </c>
    </row>
    <row r="36" spans="19:36" ht="23.25" x14ac:dyDescent="0.6">
      <c r="S36" s="5"/>
      <c r="T36" s="29">
        <v>416068</v>
      </c>
      <c r="U36" s="29">
        <v>294614</v>
      </c>
      <c r="V36" s="29">
        <v>310311</v>
      </c>
      <c r="W36" s="29">
        <v>316564</v>
      </c>
      <c r="X36" s="29">
        <v>411808</v>
      </c>
      <c r="Y36" s="29">
        <v>390202</v>
      </c>
      <c r="Z36" s="29">
        <v>403417</v>
      </c>
      <c r="AA36" s="29">
        <v>400806</v>
      </c>
      <c r="AB36" s="16"/>
      <c r="AC36" s="18">
        <f t="shared" si="0"/>
        <v>416068</v>
      </c>
      <c r="AD36" s="19">
        <f t="shared" si="1"/>
        <v>-121454</v>
      </c>
      <c r="AE36" s="20">
        <f t="shared" si="2"/>
        <v>15697</v>
      </c>
      <c r="AF36" s="21">
        <f t="shared" si="3"/>
        <v>6253</v>
      </c>
      <c r="AG36" s="22">
        <f t="shared" si="4"/>
        <v>411808</v>
      </c>
      <c r="AH36" s="23">
        <f t="shared" si="5"/>
        <v>-21606</v>
      </c>
      <c r="AI36" s="24">
        <f t="shared" si="6"/>
        <v>13215</v>
      </c>
      <c r="AJ36" s="25">
        <f t="shared" si="7"/>
        <v>-2611</v>
      </c>
    </row>
    <row r="37" spans="19:36" ht="23.25" x14ac:dyDescent="0.6">
      <c r="S37" s="3"/>
      <c r="T37" s="28">
        <v>-273600</v>
      </c>
      <c r="U37" s="28">
        <v>-273600</v>
      </c>
      <c r="V37" s="28">
        <v>-273600</v>
      </c>
      <c r="W37" s="28">
        <v>-273600</v>
      </c>
      <c r="X37" s="28">
        <v>-316800</v>
      </c>
      <c r="Y37" s="28">
        <v>-316800</v>
      </c>
      <c r="Z37" s="28">
        <v>-316800</v>
      </c>
      <c r="AA37" s="28">
        <v>-316800</v>
      </c>
      <c r="AB37" s="16"/>
      <c r="AC37" s="18">
        <f t="shared" si="0"/>
        <v>-273600</v>
      </c>
      <c r="AD37" s="19">
        <f t="shared" si="1"/>
        <v>0</v>
      </c>
      <c r="AE37" s="20">
        <f t="shared" si="2"/>
        <v>0</v>
      </c>
      <c r="AF37" s="21">
        <f t="shared" si="3"/>
        <v>0</v>
      </c>
      <c r="AG37" s="22">
        <f t="shared" si="4"/>
        <v>-316800</v>
      </c>
      <c r="AH37" s="23">
        <f t="shared" si="5"/>
        <v>0</v>
      </c>
      <c r="AI37" s="24">
        <f t="shared" si="6"/>
        <v>0</v>
      </c>
      <c r="AJ37" s="25">
        <f t="shared" si="7"/>
        <v>0</v>
      </c>
    </row>
    <row r="38" spans="19:36" ht="23.25" x14ac:dyDescent="0.6">
      <c r="S38" s="3"/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28">
        <v>-50000</v>
      </c>
      <c r="AB38" s="16"/>
      <c r="AC38" s="18">
        <f t="shared" si="0"/>
        <v>0</v>
      </c>
      <c r="AD38" s="19">
        <f t="shared" si="1"/>
        <v>0</v>
      </c>
      <c r="AE38" s="20">
        <f t="shared" si="2"/>
        <v>0</v>
      </c>
      <c r="AF38" s="21">
        <f t="shared" si="3"/>
        <v>0</v>
      </c>
      <c r="AG38" s="22">
        <f t="shared" si="4"/>
        <v>0</v>
      </c>
      <c r="AH38" s="23">
        <f t="shared" si="5"/>
        <v>0</v>
      </c>
      <c r="AI38" s="24">
        <f t="shared" si="6"/>
        <v>0</v>
      </c>
      <c r="AJ38" s="25">
        <f t="shared" si="7"/>
        <v>-50000</v>
      </c>
    </row>
    <row r="39" spans="19:36" ht="23.25" x14ac:dyDescent="0.6">
      <c r="S39" s="5"/>
      <c r="T39" s="29">
        <v>142468</v>
      </c>
      <c r="U39" s="29">
        <v>21014</v>
      </c>
      <c r="V39" s="29">
        <v>36711</v>
      </c>
      <c r="W39" s="29">
        <v>42964</v>
      </c>
      <c r="X39" s="29">
        <v>95008</v>
      </c>
      <c r="Y39" s="29">
        <v>73402</v>
      </c>
      <c r="Z39" s="29">
        <v>86617</v>
      </c>
      <c r="AA39" s="29">
        <v>34006</v>
      </c>
      <c r="AB39" s="16"/>
      <c r="AC39" s="18">
        <f t="shared" si="0"/>
        <v>142468</v>
      </c>
      <c r="AD39" s="19">
        <f t="shared" si="1"/>
        <v>-121454</v>
      </c>
      <c r="AE39" s="20">
        <f t="shared" si="2"/>
        <v>15697</v>
      </c>
      <c r="AF39" s="21">
        <f t="shared" si="3"/>
        <v>6253</v>
      </c>
      <c r="AG39" s="22">
        <f t="shared" si="4"/>
        <v>95008</v>
      </c>
      <c r="AH39" s="23">
        <f t="shared" si="5"/>
        <v>-21606</v>
      </c>
      <c r="AI39" s="24">
        <f t="shared" si="6"/>
        <v>13215</v>
      </c>
      <c r="AJ39" s="25">
        <f t="shared" si="7"/>
        <v>-52611</v>
      </c>
    </row>
    <row r="40" spans="19:36" ht="23.25" x14ac:dyDescent="0.6">
      <c r="S40" s="3"/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0</v>
      </c>
      <c r="AA40" s="30">
        <v>0</v>
      </c>
      <c r="AB40" s="16"/>
      <c r="AC40" s="18">
        <f t="shared" si="0"/>
        <v>0</v>
      </c>
      <c r="AD40" s="19">
        <f t="shared" si="1"/>
        <v>0</v>
      </c>
      <c r="AE40" s="20">
        <f t="shared" si="2"/>
        <v>0</v>
      </c>
      <c r="AF40" s="21">
        <f t="shared" si="3"/>
        <v>0</v>
      </c>
      <c r="AG40" s="22">
        <f t="shared" si="4"/>
        <v>0</v>
      </c>
      <c r="AH40" s="23">
        <f t="shared" si="5"/>
        <v>0</v>
      </c>
      <c r="AI40" s="24">
        <f t="shared" si="6"/>
        <v>0</v>
      </c>
      <c r="AJ40" s="25">
        <f t="shared" si="7"/>
        <v>0</v>
      </c>
    </row>
    <row r="41" spans="19:36" ht="23.25" x14ac:dyDescent="0.6">
      <c r="S41" s="5"/>
      <c r="T41" s="29">
        <v>221207</v>
      </c>
      <c r="U41" s="29">
        <v>224730</v>
      </c>
      <c r="V41" s="29">
        <v>318818</v>
      </c>
      <c r="W41" s="29">
        <v>417817</v>
      </c>
      <c r="X41" s="29">
        <v>225084</v>
      </c>
      <c r="Y41" s="29">
        <v>333813</v>
      </c>
      <c r="Z41" s="29">
        <v>556717</v>
      </c>
      <c r="AA41" s="29">
        <v>632312</v>
      </c>
      <c r="AB41" s="16"/>
      <c r="AC41" s="18">
        <f t="shared" si="0"/>
        <v>221207</v>
      </c>
      <c r="AD41" s="19">
        <f t="shared" si="1"/>
        <v>3523</v>
      </c>
      <c r="AE41" s="20">
        <f t="shared" si="2"/>
        <v>94088</v>
      </c>
      <c r="AF41" s="21">
        <f t="shared" si="3"/>
        <v>98999</v>
      </c>
      <c r="AG41" s="22">
        <f t="shared" si="4"/>
        <v>225084</v>
      </c>
      <c r="AH41" s="23">
        <f t="shared" si="5"/>
        <v>108729</v>
      </c>
      <c r="AI41" s="24">
        <f t="shared" si="6"/>
        <v>222904</v>
      </c>
      <c r="AJ41" s="25">
        <f t="shared" si="7"/>
        <v>75595</v>
      </c>
    </row>
    <row r="42" spans="19:36" ht="23.25" x14ac:dyDescent="0.6">
      <c r="S42" s="3"/>
      <c r="T42" s="30">
        <v>0</v>
      </c>
      <c r="U42" s="30">
        <v>0</v>
      </c>
      <c r="V42" s="30">
        <v>0</v>
      </c>
      <c r="W42" s="28">
        <v>-14400</v>
      </c>
      <c r="X42" s="30">
        <v>0</v>
      </c>
      <c r="Y42" s="30">
        <v>0</v>
      </c>
      <c r="Z42" s="30">
        <v>0</v>
      </c>
      <c r="AA42" s="30">
        <v>0</v>
      </c>
      <c r="AB42" s="16"/>
      <c r="AC42" s="18">
        <f t="shared" si="0"/>
        <v>0</v>
      </c>
      <c r="AD42" s="19">
        <f t="shared" si="1"/>
        <v>0</v>
      </c>
      <c r="AE42" s="20">
        <f t="shared" si="2"/>
        <v>0</v>
      </c>
      <c r="AF42" s="21">
        <f t="shared" si="3"/>
        <v>-14400</v>
      </c>
      <c r="AG42" s="22">
        <f t="shared" si="4"/>
        <v>0</v>
      </c>
      <c r="AH42" s="23">
        <f t="shared" si="5"/>
        <v>0</v>
      </c>
      <c r="AI42" s="24">
        <f t="shared" si="6"/>
        <v>0</v>
      </c>
      <c r="AJ42" s="25">
        <f t="shared" si="7"/>
        <v>0</v>
      </c>
    </row>
    <row r="43" spans="19:36" ht="23.25" x14ac:dyDescent="0.6">
      <c r="S43" s="3"/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0">
        <v>0</v>
      </c>
      <c r="AA43" s="30">
        <v>0</v>
      </c>
      <c r="AB43" s="16"/>
      <c r="AC43" s="18">
        <f t="shared" si="0"/>
        <v>0</v>
      </c>
      <c r="AD43" s="19">
        <f t="shared" si="1"/>
        <v>0</v>
      </c>
      <c r="AE43" s="20">
        <f t="shared" si="2"/>
        <v>0</v>
      </c>
      <c r="AF43" s="21">
        <f t="shared" si="3"/>
        <v>0</v>
      </c>
      <c r="AG43" s="22">
        <f t="shared" si="4"/>
        <v>0</v>
      </c>
      <c r="AH43" s="23">
        <f t="shared" si="5"/>
        <v>0</v>
      </c>
      <c r="AI43" s="24">
        <f t="shared" si="6"/>
        <v>0</v>
      </c>
      <c r="AJ43" s="25">
        <f t="shared" si="7"/>
        <v>0</v>
      </c>
    </row>
    <row r="44" spans="19:36" ht="23.25" x14ac:dyDescent="0.6">
      <c r="S44" s="5"/>
      <c r="T44" s="29">
        <v>221207</v>
      </c>
      <c r="U44" s="29">
        <v>224730</v>
      </c>
      <c r="V44" s="29">
        <v>318818</v>
      </c>
      <c r="W44" s="29">
        <v>403417</v>
      </c>
      <c r="X44" s="29">
        <v>225084</v>
      </c>
      <c r="Y44" s="29">
        <v>333813</v>
      </c>
      <c r="Z44" s="29">
        <v>556717</v>
      </c>
      <c r="AA44" s="29">
        <v>632312</v>
      </c>
      <c r="AB44" s="16"/>
      <c r="AC44" s="18">
        <f t="shared" si="0"/>
        <v>221207</v>
      </c>
      <c r="AD44" s="19">
        <f t="shared" si="1"/>
        <v>3523</v>
      </c>
      <c r="AE44" s="20">
        <f t="shared" si="2"/>
        <v>94088</v>
      </c>
      <c r="AF44" s="21">
        <f t="shared" si="3"/>
        <v>84599</v>
      </c>
      <c r="AG44" s="22">
        <f t="shared" si="4"/>
        <v>225084</v>
      </c>
      <c r="AH44" s="23">
        <f t="shared" si="5"/>
        <v>108729</v>
      </c>
      <c r="AI44" s="24">
        <f t="shared" si="6"/>
        <v>222904</v>
      </c>
      <c r="AJ44" s="25">
        <f t="shared" si="7"/>
        <v>75595</v>
      </c>
    </row>
    <row r="45" spans="19:36" ht="23.25" x14ac:dyDescent="0.6">
      <c r="S45" s="5" t="s">
        <v>13</v>
      </c>
      <c r="T45" s="32">
        <v>273</v>
      </c>
      <c r="U45" s="32">
        <v>707</v>
      </c>
      <c r="V45" s="32">
        <v>980</v>
      </c>
      <c r="W45" s="29">
        <v>1302</v>
      </c>
      <c r="X45" s="32">
        <v>452</v>
      </c>
      <c r="Y45" s="32">
        <v>671</v>
      </c>
      <c r="Z45" s="29">
        <v>1212</v>
      </c>
      <c r="AA45" s="29">
        <v>1542</v>
      </c>
      <c r="AB45" s="16"/>
      <c r="AC45" s="18">
        <f t="shared" si="0"/>
        <v>273</v>
      </c>
      <c r="AD45" s="19">
        <f t="shared" si="1"/>
        <v>434</v>
      </c>
      <c r="AE45" s="20">
        <f t="shared" si="2"/>
        <v>273</v>
      </c>
      <c r="AF45" s="21">
        <f t="shared" si="3"/>
        <v>322</v>
      </c>
      <c r="AG45" s="22">
        <f t="shared" si="4"/>
        <v>452</v>
      </c>
      <c r="AH45" s="23">
        <f t="shared" si="5"/>
        <v>219</v>
      </c>
      <c r="AI45" s="24">
        <f t="shared" si="6"/>
        <v>541</v>
      </c>
      <c r="AJ45" s="25">
        <f t="shared" si="7"/>
        <v>330</v>
      </c>
    </row>
    <row r="46" spans="19:36" ht="23.25" x14ac:dyDescent="0.6">
      <c r="S46" s="5" t="s">
        <v>14</v>
      </c>
      <c r="T46" s="29">
        <v>288000</v>
      </c>
      <c r="U46" s="29">
        <v>288000</v>
      </c>
      <c r="V46" s="29">
        <v>288000</v>
      </c>
      <c r="W46" s="29">
        <v>288000</v>
      </c>
      <c r="X46" s="29">
        <v>288000</v>
      </c>
      <c r="Y46" s="29">
        <v>388000</v>
      </c>
      <c r="Z46" s="29">
        <v>388000</v>
      </c>
      <c r="AA46" s="29">
        <v>288000</v>
      </c>
      <c r="AB46" s="16"/>
      <c r="AC46" s="18">
        <f t="shared" si="0"/>
        <v>288000</v>
      </c>
      <c r="AD46" s="19">
        <f t="shared" si="1"/>
        <v>0</v>
      </c>
      <c r="AE46" s="20">
        <f t="shared" si="2"/>
        <v>0</v>
      </c>
      <c r="AF46" s="21">
        <f t="shared" si="3"/>
        <v>0</v>
      </c>
      <c r="AG46" s="22">
        <f t="shared" si="4"/>
        <v>288000</v>
      </c>
      <c r="AH46" s="23">
        <f t="shared" si="5"/>
        <v>100000</v>
      </c>
      <c r="AI46" s="24">
        <f t="shared" si="6"/>
        <v>0</v>
      </c>
      <c r="AJ46" s="25">
        <f t="shared" si="7"/>
        <v>-100000</v>
      </c>
    </row>
    <row r="47" spans="19:36" ht="22.5" x14ac:dyDescent="0.55000000000000004">
      <c r="S47" s="6" t="s">
        <v>20</v>
      </c>
      <c r="T47" s="9"/>
      <c r="U47" s="9"/>
      <c r="V47" s="9"/>
      <c r="W47" s="9"/>
      <c r="Y47" s="11"/>
      <c r="Z47" s="11"/>
      <c r="AA47" s="7"/>
      <c r="AB47" s="17"/>
      <c r="AC47" s="18">
        <f>((AC7+AC8)*100)/AC7</f>
        <v>45.585974252472631</v>
      </c>
      <c r="AD47" s="18">
        <f t="shared" ref="AD47:AJ47" si="8">((AD7+AD8)*100)/AD7</f>
        <v>47.076597861228549</v>
      </c>
      <c r="AE47" s="18">
        <f t="shared" si="8"/>
        <v>57.372272192084992</v>
      </c>
      <c r="AF47" s="18">
        <f t="shared" si="8"/>
        <v>39.639688896786453</v>
      </c>
      <c r="AG47" s="18">
        <f t="shared" si="8"/>
        <v>46.400030280038742</v>
      </c>
      <c r="AH47" s="18">
        <f t="shared" si="8"/>
        <v>49.471801426119015</v>
      </c>
      <c r="AI47" s="18">
        <f t="shared" si="8"/>
        <v>51.724365995227437</v>
      </c>
      <c r="AJ47" s="18">
        <f t="shared" si="8"/>
        <v>46.985211607959613</v>
      </c>
    </row>
    <row r="48" spans="19:36" ht="22.5" x14ac:dyDescent="0.55000000000000004">
      <c r="S48" s="7"/>
      <c r="T48" s="7"/>
      <c r="U48" s="7"/>
      <c r="V48" s="7"/>
      <c r="W48" s="7"/>
      <c r="X48" s="10"/>
      <c r="Y48" s="7"/>
      <c r="Z48" s="10"/>
      <c r="AA48" s="7"/>
      <c r="AB48" s="17"/>
      <c r="AC48" s="7"/>
      <c r="AD48" s="7"/>
      <c r="AE48" s="7"/>
    </row>
    <row r="49" spans="24:28" x14ac:dyDescent="0.45">
      <c r="X49" s="11"/>
      <c r="Z49" s="11"/>
      <c r="AB49" s="16"/>
    </row>
    <row r="50" spans="24:28" x14ac:dyDescent="0.45">
      <c r="X50" s="10"/>
      <c r="Z50" s="10"/>
      <c r="AB50" s="16"/>
    </row>
    <row r="51" spans="24:28" x14ac:dyDescent="0.45">
      <c r="X51" s="12"/>
      <c r="Z51" s="12"/>
      <c r="AB51" s="16"/>
    </row>
    <row r="52" spans="24:28" x14ac:dyDescent="0.45">
      <c r="X52" s="10"/>
      <c r="Z52" s="10"/>
    </row>
  </sheetData>
  <sheetProtection password="DF76" sheet="1" formatCells="0" formatColumns="0" formatRows="0" insertColumns="0" insertRows="0" insertHyperlinks="0" deleteColumns="0" deleteRows="0" sort="0" autoFilter="0" pivotTables="0"/>
  <mergeCells count="1">
    <mergeCell ref="S1:S4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61"/>
  <sheetViews>
    <sheetView tabSelected="1" topLeftCell="C2" workbookViewId="0">
      <selection activeCell="O61" sqref="O61"/>
    </sheetView>
  </sheetViews>
  <sheetFormatPr defaultRowHeight="15" x14ac:dyDescent="0.25"/>
  <cols>
    <col min="8" max="8" width="28.85546875" customWidth="1"/>
    <col min="11" max="11" width="16.28515625" customWidth="1"/>
    <col min="12" max="12" width="15.5703125" customWidth="1"/>
    <col min="13" max="13" width="16.28515625" customWidth="1"/>
    <col min="14" max="14" width="15.42578125" customWidth="1"/>
    <col min="15" max="15" width="15.7109375" customWidth="1"/>
  </cols>
  <sheetData>
    <row r="3" spans="2:15" x14ac:dyDescent="0.25">
      <c r="K3" s="33" t="s">
        <v>47</v>
      </c>
      <c r="L3" s="2" t="s">
        <v>48</v>
      </c>
      <c r="M3" s="2" t="s">
        <v>48</v>
      </c>
      <c r="N3" s="2" t="s">
        <v>49</v>
      </c>
    </row>
    <row r="4" spans="2:15" ht="21" x14ac:dyDescent="0.25">
      <c r="K4" s="33"/>
      <c r="L4" s="2" t="s">
        <v>50</v>
      </c>
      <c r="M4" s="2" t="s">
        <v>50</v>
      </c>
      <c r="N4" s="2" t="s">
        <v>51</v>
      </c>
    </row>
    <row r="5" spans="2:15" ht="21" x14ac:dyDescent="0.25">
      <c r="D5" t="s">
        <v>39</v>
      </c>
      <c r="F5" t="s">
        <v>40</v>
      </c>
      <c r="H5" t="s">
        <v>45</v>
      </c>
      <c r="K5" s="33"/>
      <c r="L5" s="2" t="s">
        <v>37</v>
      </c>
      <c r="M5" s="2" t="s">
        <v>33</v>
      </c>
      <c r="N5" s="2"/>
    </row>
    <row r="6" spans="2:15" ht="21" x14ac:dyDescent="0.25">
      <c r="B6" t="s">
        <v>38</v>
      </c>
      <c r="D6">
        <v>39000</v>
      </c>
      <c r="F6">
        <v>19000000</v>
      </c>
      <c r="H6">
        <f>(D6*F6)/1000000</f>
        <v>741000</v>
      </c>
      <c r="K6" s="33"/>
      <c r="L6" s="2" t="s">
        <v>52</v>
      </c>
      <c r="M6" s="2" t="s">
        <v>52</v>
      </c>
      <c r="N6" s="2"/>
    </row>
    <row r="7" spans="2:15" x14ac:dyDescent="0.25">
      <c r="H7">
        <f t="shared" ref="H7:H14" si="0">(D7*F7)/1000000</f>
        <v>0</v>
      </c>
      <c r="K7" s="34" t="s">
        <v>0</v>
      </c>
      <c r="L7" s="35" t="s">
        <v>37</v>
      </c>
      <c r="M7" s="35" t="s">
        <v>33</v>
      </c>
      <c r="N7" s="35"/>
      <c r="O7" s="42" t="s">
        <v>77</v>
      </c>
    </row>
    <row r="8" spans="2:15" ht="22.5" x14ac:dyDescent="0.25">
      <c r="B8" t="s">
        <v>41</v>
      </c>
      <c r="D8">
        <v>76000</v>
      </c>
      <c r="F8">
        <v>3980000</v>
      </c>
      <c r="H8">
        <f t="shared" si="0"/>
        <v>302480</v>
      </c>
      <c r="K8" s="34" t="s">
        <v>1</v>
      </c>
      <c r="L8" s="35"/>
      <c r="M8" s="35"/>
      <c r="N8" s="35"/>
    </row>
    <row r="9" spans="2:15" ht="22.5" x14ac:dyDescent="0.25">
      <c r="H9">
        <f t="shared" si="0"/>
        <v>0</v>
      </c>
      <c r="K9" s="34" t="s">
        <v>2</v>
      </c>
      <c r="L9" s="36">
        <v>2518880</v>
      </c>
      <c r="M9" s="36">
        <v>1882825</v>
      </c>
      <c r="N9" s="11">
        <v>34</v>
      </c>
      <c r="O9">
        <f>H17</f>
        <v>3020580</v>
      </c>
    </row>
    <row r="10" spans="2:15" ht="43.5" x14ac:dyDescent="0.25">
      <c r="B10" t="s">
        <v>42</v>
      </c>
      <c r="D10">
        <v>1100000</v>
      </c>
      <c r="F10">
        <v>1600000</v>
      </c>
      <c r="H10">
        <f t="shared" si="0"/>
        <v>1760000</v>
      </c>
      <c r="K10" s="34" t="s">
        <v>3</v>
      </c>
      <c r="L10" s="37">
        <v>-1288439</v>
      </c>
      <c r="M10" s="37">
        <v>-1002736</v>
      </c>
      <c r="N10" s="11">
        <v>28</v>
      </c>
      <c r="O10">
        <f>O9*0.6</f>
        <v>1812348</v>
      </c>
    </row>
    <row r="11" spans="2:15" ht="22.5" x14ac:dyDescent="0.25">
      <c r="H11">
        <f t="shared" si="0"/>
        <v>0</v>
      </c>
      <c r="K11" s="38" t="s">
        <v>4</v>
      </c>
      <c r="L11" s="10">
        <v>1230441</v>
      </c>
      <c r="M11" s="10">
        <v>880089</v>
      </c>
      <c r="N11" s="12">
        <v>40</v>
      </c>
      <c r="O11">
        <f>O9-O10</f>
        <v>1208232</v>
      </c>
    </row>
    <row r="12" spans="2:15" ht="43.5" x14ac:dyDescent="0.25">
      <c r="B12" t="s">
        <v>43</v>
      </c>
      <c r="D12">
        <v>2500</v>
      </c>
      <c r="F12">
        <v>80000000</v>
      </c>
      <c r="H12">
        <f t="shared" si="0"/>
        <v>200000</v>
      </c>
      <c r="K12" s="34" t="s">
        <v>5</v>
      </c>
      <c r="L12" s="37">
        <v>-145302</v>
      </c>
      <c r="M12" s="37">
        <v>-127009</v>
      </c>
      <c r="N12" s="11">
        <v>14</v>
      </c>
      <c r="O12">
        <f>L12*1.1</f>
        <v>-159832.20000000001</v>
      </c>
    </row>
    <row r="13" spans="2:15" ht="33" x14ac:dyDescent="0.25">
      <c r="H13">
        <f t="shared" si="0"/>
        <v>0</v>
      </c>
      <c r="K13" s="34" t="s">
        <v>6</v>
      </c>
      <c r="L13" s="11">
        <v>779</v>
      </c>
      <c r="M13" s="36">
        <v>2466</v>
      </c>
      <c r="N13" s="39">
        <v>-68</v>
      </c>
    </row>
    <row r="14" spans="2:15" ht="33" x14ac:dyDescent="0.25">
      <c r="B14" t="s">
        <v>44</v>
      </c>
      <c r="D14">
        <v>5700</v>
      </c>
      <c r="F14">
        <v>3000000</v>
      </c>
      <c r="H14">
        <f t="shared" si="0"/>
        <v>17100</v>
      </c>
      <c r="K14" s="34" t="s">
        <v>7</v>
      </c>
      <c r="L14" s="37">
        <v>-34356</v>
      </c>
      <c r="M14" s="39">
        <v>-940</v>
      </c>
      <c r="N14" s="36">
        <v>3555</v>
      </c>
    </row>
    <row r="15" spans="2:15" ht="22.5" x14ac:dyDescent="0.25">
      <c r="K15" s="38" t="s">
        <v>8</v>
      </c>
      <c r="L15" s="10">
        <v>1051562</v>
      </c>
      <c r="M15" s="10">
        <v>754606</v>
      </c>
      <c r="N15" s="12">
        <v>39</v>
      </c>
      <c r="O15" s="43">
        <f>O11+O12+L13+L14</f>
        <v>1014822.8</v>
      </c>
    </row>
    <row r="16" spans="2:15" ht="22.5" x14ac:dyDescent="0.25">
      <c r="K16" s="34" t="s">
        <v>9</v>
      </c>
      <c r="L16" s="37">
        <v>-284505</v>
      </c>
      <c r="M16" s="37">
        <v>-297796</v>
      </c>
      <c r="N16" s="39">
        <v>-4</v>
      </c>
      <c r="O16">
        <f>O15*0.1</f>
        <v>101482.28000000001</v>
      </c>
    </row>
    <row r="17" spans="7:15" ht="75" x14ac:dyDescent="0.25">
      <c r="G17" t="s">
        <v>46</v>
      </c>
      <c r="H17">
        <f>SUM(H6:H15)</f>
        <v>3020580</v>
      </c>
      <c r="K17" s="34" t="s">
        <v>10</v>
      </c>
      <c r="L17" s="11">
        <v>0</v>
      </c>
      <c r="M17" s="11">
        <v>0</v>
      </c>
      <c r="N17" s="35" t="s">
        <v>53</v>
      </c>
    </row>
    <row r="18" spans="7:15" ht="64.5" x14ac:dyDescent="0.25">
      <c r="K18" s="34" t="s">
        <v>11</v>
      </c>
      <c r="L18" s="37">
        <v>-7673</v>
      </c>
      <c r="M18" s="36">
        <v>25465</v>
      </c>
      <c r="N18" s="35" t="s">
        <v>53</v>
      </c>
    </row>
    <row r="19" spans="7:15" ht="54" x14ac:dyDescent="0.25">
      <c r="K19" s="38" t="s">
        <v>54</v>
      </c>
      <c r="L19" s="10">
        <v>759384</v>
      </c>
      <c r="M19" s="10">
        <v>482275</v>
      </c>
      <c r="N19" s="12">
        <v>57</v>
      </c>
      <c r="O19" s="43">
        <f>O15-O16+L18</f>
        <v>905667.52</v>
      </c>
    </row>
    <row r="20" spans="7:15" ht="22.5" x14ac:dyDescent="0.25">
      <c r="K20" s="34" t="s">
        <v>12</v>
      </c>
      <c r="L20" s="37">
        <v>-161078</v>
      </c>
      <c r="M20" s="37">
        <v>-107422</v>
      </c>
      <c r="N20" s="11">
        <v>50</v>
      </c>
      <c r="O20">
        <f>O19*0.21</f>
        <v>190190.17919999998</v>
      </c>
    </row>
    <row r="21" spans="7:15" ht="43.5" x14ac:dyDescent="0.25">
      <c r="K21" s="38" t="s">
        <v>55</v>
      </c>
      <c r="L21" s="10">
        <v>598306</v>
      </c>
      <c r="M21" s="10">
        <v>374853</v>
      </c>
      <c r="N21" s="12">
        <v>60</v>
      </c>
    </row>
    <row r="22" spans="7:15" ht="54" x14ac:dyDescent="0.25">
      <c r="K22" s="34" t="s">
        <v>56</v>
      </c>
      <c r="L22" s="11">
        <v>0</v>
      </c>
      <c r="M22" s="11">
        <v>0</v>
      </c>
      <c r="N22" s="35" t="s">
        <v>53</v>
      </c>
    </row>
    <row r="23" spans="7:15" ht="22.5" x14ac:dyDescent="0.25">
      <c r="K23" s="38" t="s">
        <v>1</v>
      </c>
      <c r="L23" s="10">
        <v>598306</v>
      </c>
      <c r="M23" s="10">
        <v>374853</v>
      </c>
      <c r="N23" s="12">
        <v>60</v>
      </c>
      <c r="O23" s="43">
        <f>O19-O20</f>
        <v>715477.34080000001</v>
      </c>
    </row>
    <row r="24" spans="7:15" ht="33" x14ac:dyDescent="0.25">
      <c r="K24" s="34" t="s">
        <v>57</v>
      </c>
      <c r="L24" s="35"/>
      <c r="M24" s="35"/>
      <c r="N24" s="35"/>
    </row>
    <row r="25" spans="7:15" ht="75" x14ac:dyDescent="0.25">
      <c r="K25" s="34" t="s">
        <v>58</v>
      </c>
      <c r="L25" s="11">
        <v>0</v>
      </c>
      <c r="M25" s="11">
        <v>0</v>
      </c>
      <c r="N25" s="35" t="s">
        <v>53</v>
      </c>
    </row>
    <row r="26" spans="7:15" ht="75" x14ac:dyDescent="0.25">
      <c r="K26" s="34" t="s">
        <v>59</v>
      </c>
      <c r="L26" s="11">
        <v>0</v>
      </c>
      <c r="M26" s="11">
        <v>0</v>
      </c>
      <c r="N26" s="35" t="s">
        <v>53</v>
      </c>
    </row>
    <row r="27" spans="7:15" ht="64.5" x14ac:dyDescent="0.25">
      <c r="K27" s="34" t="s">
        <v>60</v>
      </c>
      <c r="L27" s="11">
        <v>0</v>
      </c>
      <c r="M27" s="11">
        <v>0</v>
      </c>
      <c r="N27" s="35" t="s">
        <v>53</v>
      </c>
    </row>
    <row r="28" spans="7:15" ht="33" x14ac:dyDescent="0.25">
      <c r="K28" s="38" t="s">
        <v>57</v>
      </c>
      <c r="L28" s="12">
        <v>0</v>
      </c>
      <c r="M28" s="12">
        <v>0</v>
      </c>
      <c r="N28" s="40" t="s">
        <v>53</v>
      </c>
    </row>
    <row r="29" spans="7:15" ht="33" x14ac:dyDescent="0.25">
      <c r="K29" s="34" t="s">
        <v>61</v>
      </c>
      <c r="L29" s="35"/>
      <c r="M29" s="35"/>
      <c r="N29" s="35"/>
    </row>
    <row r="30" spans="7:15" ht="75" x14ac:dyDescent="0.25">
      <c r="K30" s="34" t="s">
        <v>62</v>
      </c>
      <c r="L30" s="11">
        <v>0</v>
      </c>
      <c r="M30" s="11">
        <v>0</v>
      </c>
      <c r="N30" s="35" t="s">
        <v>53</v>
      </c>
    </row>
    <row r="31" spans="7:15" ht="75" x14ac:dyDescent="0.25">
      <c r="K31" s="34" t="s">
        <v>63</v>
      </c>
      <c r="L31" s="11">
        <v>0</v>
      </c>
      <c r="M31" s="11">
        <v>0</v>
      </c>
      <c r="N31" s="35" t="s">
        <v>53</v>
      </c>
    </row>
    <row r="32" spans="7:15" ht="64.5" x14ac:dyDescent="0.25">
      <c r="K32" s="34" t="s">
        <v>64</v>
      </c>
      <c r="L32" s="11">
        <v>0</v>
      </c>
      <c r="M32" s="11">
        <v>0</v>
      </c>
      <c r="N32" s="35" t="s">
        <v>53</v>
      </c>
    </row>
    <row r="33" spans="11:15" ht="33" x14ac:dyDescent="0.25">
      <c r="K33" s="38" t="s">
        <v>61</v>
      </c>
      <c r="L33" s="12">
        <v>0</v>
      </c>
      <c r="M33" s="12">
        <v>0</v>
      </c>
      <c r="N33" s="40" t="s">
        <v>53</v>
      </c>
    </row>
    <row r="34" spans="11:15" ht="43.5" x14ac:dyDescent="0.25">
      <c r="K34" s="34" t="s">
        <v>65</v>
      </c>
      <c r="L34" s="35"/>
      <c r="M34" s="35"/>
      <c r="N34" s="35"/>
    </row>
    <row r="35" spans="11:15" ht="22.5" x14ac:dyDescent="0.25">
      <c r="K35" s="38" t="s">
        <v>1</v>
      </c>
      <c r="L35" s="10">
        <v>598306</v>
      </c>
      <c r="M35" s="10">
        <v>374853</v>
      </c>
      <c r="N35" s="12">
        <v>60</v>
      </c>
    </row>
    <row r="36" spans="11:15" ht="33" x14ac:dyDescent="0.25">
      <c r="K36" s="34" t="s">
        <v>66</v>
      </c>
      <c r="L36" s="36">
        <v>411808</v>
      </c>
      <c r="M36" s="36">
        <v>416162</v>
      </c>
      <c r="N36" s="39">
        <v>-1</v>
      </c>
    </row>
    <row r="37" spans="11:15" ht="22.5" x14ac:dyDescent="0.25">
      <c r="K37" s="34" t="s">
        <v>67</v>
      </c>
      <c r="L37" s="37">
        <v>-11002</v>
      </c>
      <c r="M37" s="37">
        <v>-102209</v>
      </c>
      <c r="N37" s="39">
        <v>-89</v>
      </c>
    </row>
    <row r="38" spans="11:15" ht="43.5" x14ac:dyDescent="0.25">
      <c r="K38" s="38" t="s">
        <v>68</v>
      </c>
      <c r="L38" s="10">
        <v>400806</v>
      </c>
      <c r="M38" s="10">
        <v>313953</v>
      </c>
      <c r="N38" s="12">
        <v>28</v>
      </c>
    </row>
    <row r="39" spans="11:15" ht="22.5" x14ac:dyDescent="0.25">
      <c r="K39" s="34" t="s">
        <v>69</v>
      </c>
      <c r="L39" s="37">
        <v>-316800</v>
      </c>
      <c r="M39" s="37">
        <v>-273600</v>
      </c>
      <c r="N39" s="11">
        <v>16</v>
      </c>
    </row>
    <row r="40" spans="11:15" ht="54" x14ac:dyDescent="0.25">
      <c r="K40" s="34" t="s">
        <v>70</v>
      </c>
      <c r="L40" s="37">
        <v>-50000</v>
      </c>
      <c r="M40" s="11">
        <v>0</v>
      </c>
      <c r="N40" s="35" t="s">
        <v>53</v>
      </c>
    </row>
    <row r="41" spans="11:15" ht="54" x14ac:dyDescent="0.25">
      <c r="K41" s="38" t="s">
        <v>71</v>
      </c>
      <c r="L41" s="10">
        <v>34006</v>
      </c>
      <c r="M41" s="10">
        <v>40353</v>
      </c>
      <c r="N41" s="41">
        <v>-16</v>
      </c>
    </row>
    <row r="42" spans="11:15" ht="54" x14ac:dyDescent="0.25">
      <c r="K42" s="34" t="s">
        <v>72</v>
      </c>
      <c r="L42" s="11">
        <v>0</v>
      </c>
      <c r="M42" s="11">
        <v>0</v>
      </c>
      <c r="N42" s="35" t="s">
        <v>53</v>
      </c>
    </row>
    <row r="43" spans="11:15" ht="22.5" x14ac:dyDescent="0.25">
      <c r="K43" s="38" t="s">
        <v>73</v>
      </c>
      <c r="L43" s="10">
        <v>632312</v>
      </c>
      <c r="M43" s="10">
        <v>415206</v>
      </c>
      <c r="N43" s="12">
        <v>52</v>
      </c>
    </row>
    <row r="44" spans="11:15" ht="33" x14ac:dyDescent="0.25">
      <c r="K44" s="34" t="s">
        <v>74</v>
      </c>
      <c r="L44" s="11">
        <v>0</v>
      </c>
      <c r="M44" s="37">
        <v>-14400</v>
      </c>
      <c r="N44" s="35" t="s">
        <v>53</v>
      </c>
    </row>
    <row r="45" spans="11:15" ht="33" x14ac:dyDescent="0.25">
      <c r="K45" s="34" t="s">
        <v>75</v>
      </c>
      <c r="L45" s="11">
        <v>0</v>
      </c>
      <c r="M45" s="11">
        <v>0</v>
      </c>
      <c r="N45" s="35" t="s">
        <v>53</v>
      </c>
    </row>
    <row r="46" spans="11:15" ht="33" x14ac:dyDescent="0.25">
      <c r="K46" s="38" t="s">
        <v>76</v>
      </c>
      <c r="L46" s="10">
        <v>632312</v>
      </c>
      <c r="M46" s="10">
        <v>400806</v>
      </c>
      <c r="N46" s="12">
        <v>58</v>
      </c>
    </row>
    <row r="47" spans="11:15" ht="33" x14ac:dyDescent="0.25">
      <c r="K47" s="38" t="s">
        <v>13</v>
      </c>
      <c r="L47" s="10">
        <v>2077</v>
      </c>
      <c r="M47" s="10">
        <v>1302</v>
      </c>
      <c r="N47" s="12">
        <v>60</v>
      </c>
      <c r="O47">
        <f>O23/388</f>
        <v>1844.0137649484536</v>
      </c>
    </row>
    <row r="48" spans="11:15" x14ac:dyDescent="0.25">
      <c r="K48" s="38" t="s">
        <v>14</v>
      </c>
      <c r="L48" s="10">
        <v>288000</v>
      </c>
      <c r="M48" s="10">
        <v>288000</v>
      </c>
      <c r="N48" s="12">
        <v>0</v>
      </c>
    </row>
    <row r="51" spans="14:15" x14ac:dyDescent="0.25">
      <c r="N51" t="s">
        <v>78</v>
      </c>
      <c r="O51">
        <f>O47*5</f>
        <v>9220.0688247422677</v>
      </c>
    </row>
    <row r="54" spans="14:15" x14ac:dyDescent="0.25">
      <c r="N54" t="s">
        <v>79</v>
      </c>
      <c r="O54">
        <f>632312/388</f>
        <v>1629.6701030927834</v>
      </c>
    </row>
    <row r="56" spans="14:15" x14ac:dyDescent="0.25">
      <c r="N56" t="s">
        <v>80</v>
      </c>
      <c r="O56">
        <f>O54*5</f>
        <v>8148.350515463917</v>
      </c>
    </row>
    <row r="59" spans="14:15" x14ac:dyDescent="0.25">
      <c r="N59" t="s">
        <v>81</v>
      </c>
      <c r="O59">
        <f>O56+O51</f>
        <v>17368.419340206186</v>
      </c>
    </row>
    <row r="61" spans="14:15" x14ac:dyDescent="0.25">
      <c r="N61" t="s">
        <v>82</v>
      </c>
      <c r="O61">
        <v>11100</v>
      </c>
    </row>
  </sheetData>
  <mergeCells count="1">
    <mergeCell ref="K3:K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2019-05-24T05:07:31Z</dcterms:modified>
</cp:coreProperties>
</file>